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ul\OneDrive\Documents\AUBOULO\En cours\Cout global salarié\"/>
    </mc:Choice>
  </mc:AlternateContent>
  <xr:revisionPtr revIDLastSave="0" documentId="8_{A458A208-F9BC-4E8D-B887-4121C02AC09A}" xr6:coauthVersionLast="46" xr6:coauthVersionMax="46" xr10:uidLastSave="{00000000-0000-0000-0000-000000000000}"/>
  <bookViews>
    <workbookView xWindow="-120" yWindow="-120" windowWidth="29040" windowHeight="15840" tabRatio="601" xr2:uid="{00000000-000D-0000-FFFF-FFFF00000000}"/>
  </bookViews>
  <sheets>
    <sheet name="Cotisations" sheetId="1" r:id="rId1"/>
    <sheet name="SMIC 39 heures" sheetId="6" r:id="rId2"/>
    <sheet name="SMIC 35 heures" sheetId="7" r:id="rId3"/>
    <sheet name="Autre" sheetId="8" r:id="rId4"/>
  </sheets>
  <definedNames>
    <definedName name="B">#REF!</definedName>
    <definedName name="Pl">Cotisations!$C$10</definedName>
    <definedName name="SB" localSheetId="3">Autre!#REF!</definedName>
    <definedName name="SB" localSheetId="2">'SMIC 35 heures'!#REF!</definedName>
    <definedName name="SB" localSheetId="1">'SMIC 39 heures'!#REF!</definedName>
    <definedName name="SB">#REF!</definedName>
  </definedNames>
  <calcPr calcId="181029"/>
</workbook>
</file>

<file path=xl/calcChain.xml><?xml version="1.0" encoding="utf-8"?>
<calcChain xmlns="http://schemas.openxmlformats.org/spreadsheetml/2006/main">
  <c r="C34" i="8" l="1"/>
  <c r="C34" i="7"/>
  <c r="C34" i="6"/>
  <c r="E34" i="6" s="1"/>
  <c r="H40" i="8"/>
  <c r="H40" i="7"/>
  <c r="H40" i="6"/>
  <c r="D34" i="8"/>
  <c r="D33" i="8"/>
  <c r="D31" i="8"/>
  <c r="G30" i="8"/>
  <c r="D30" i="8"/>
  <c r="G29" i="8"/>
  <c r="D29" i="8"/>
  <c r="G28" i="8"/>
  <c r="D28" i="8"/>
  <c r="H27" i="8"/>
  <c r="E27" i="8"/>
  <c r="G26" i="8"/>
  <c r="D26" i="8"/>
  <c r="G25" i="8"/>
  <c r="D25" i="8"/>
  <c r="H24" i="8"/>
  <c r="E24" i="8"/>
  <c r="D23" i="8"/>
  <c r="G22" i="8"/>
  <c r="D22" i="8"/>
  <c r="D20" i="8"/>
  <c r="D19" i="8"/>
  <c r="G18" i="8"/>
  <c r="D18" i="8"/>
  <c r="G15" i="8"/>
  <c r="G14" i="8"/>
  <c r="D9" i="8"/>
  <c r="E9" i="8" s="1"/>
  <c r="E8" i="8"/>
  <c r="H38" i="8" s="1"/>
  <c r="D7" i="8"/>
  <c r="E7" i="8" s="1"/>
  <c r="H37" i="8" s="1"/>
  <c r="E6" i="8"/>
  <c r="F34" i="8" s="1"/>
  <c r="H34" i="8" s="1"/>
  <c r="E11" i="8"/>
  <c r="D5" i="8"/>
  <c r="D34" i="7"/>
  <c r="E34" i="7" s="1"/>
  <c r="D33" i="7"/>
  <c r="D31" i="7"/>
  <c r="G30" i="7"/>
  <c r="D30" i="7"/>
  <c r="G29" i="7"/>
  <c r="D29" i="7"/>
  <c r="G28" i="7"/>
  <c r="D28" i="7"/>
  <c r="H27" i="7"/>
  <c r="E27" i="7"/>
  <c r="G26" i="7"/>
  <c r="D26" i="7"/>
  <c r="G25" i="7"/>
  <c r="D25" i="7"/>
  <c r="H24" i="7"/>
  <c r="E24" i="7"/>
  <c r="D23" i="7"/>
  <c r="G22" i="7"/>
  <c r="D22" i="7"/>
  <c r="D20" i="7"/>
  <c r="D19" i="7"/>
  <c r="G18" i="7"/>
  <c r="D18" i="7"/>
  <c r="G15" i="7"/>
  <c r="G14" i="7"/>
  <c r="D9" i="7"/>
  <c r="E9" i="7" s="1"/>
  <c r="E8" i="7"/>
  <c r="H38" i="7" s="1"/>
  <c r="E7" i="7"/>
  <c r="H37" i="7" s="1"/>
  <c r="D7" i="7"/>
  <c r="E6" i="7"/>
  <c r="F34" i="7" s="1"/>
  <c r="H34" i="7" s="1"/>
  <c r="E5" i="7"/>
  <c r="D5" i="7"/>
  <c r="D31" i="6"/>
  <c r="D20" i="6"/>
  <c r="D19" i="6"/>
  <c r="G18" i="6"/>
  <c r="D18" i="6"/>
  <c r="D33" i="6"/>
  <c r="D34" i="6"/>
  <c r="D23" i="6"/>
  <c r="D5" i="6"/>
  <c r="D6" i="6" s="1"/>
  <c r="E6" i="6" s="1"/>
  <c r="F34" i="6" s="1"/>
  <c r="H34" i="6" s="1"/>
  <c r="D7" i="6"/>
  <c r="E7" i="6" s="1"/>
  <c r="H37" i="6" s="1"/>
  <c r="D9" i="6"/>
  <c r="E9" i="6" s="1"/>
  <c r="E8" i="6"/>
  <c r="H38" i="6"/>
  <c r="D30" i="6"/>
  <c r="G25" i="6"/>
  <c r="G26" i="6"/>
  <c r="G28" i="6"/>
  <c r="G29" i="6"/>
  <c r="G14" i="6"/>
  <c r="G15" i="6"/>
  <c r="G22" i="6"/>
  <c r="G30" i="6"/>
  <c r="H24" i="6"/>
  <c r="H27" i="6"/>
  <c r="D22" i="6"/>
  <c r="E24" i="6"/>
  <c r="D25" i="6"/>
  <c r="D26" i="6"/>
  <c r="E27" i="6"/>
  <c r="D28" i="6"/>
  <c r="D29" i="6"/>
  <c r="E34" i="8" l="1"/>
  <c r="C30" i="8"/>
  <c r="E30" i="8" s="1"/>
  <c r="C28" i="8"/>
  <c r="E28" i="8" s="1"/>
  <c r="C26" i="8"/>
  <c r="E26" i="8" s="1"/>
  <c r="C21" i="8"/>
  <c r="C18" i="8"/>
  <c r="E18" i="8" s="1"/>
  <c r="D16" i="8"/>
  <c r="F30" i="8"/>
  <c r="H30" i="8" s="1"/>
  <c r="F28" i="8"/>
  <c r="H28" i="8" s="1"/>
  <c r="F26" i="8"/>
  <c r="H26" i="8" s="1"/>
  <c r="C22" i="8"/>
  <c r="E22" i="8" s="1"/>
  <c r="F18" i="8"/>
  <c r="H18" i="8" s="1"/>
  <c r="D17" i="8"/>
  <c r="C16" i="8"/>
  <c r="E16" i="8" s="1"/>
  <c r="C31" i="8"/>
  <c r="E31" i="8" s="1"/>
  <c r="C29" i="8"/>
  <c r="E29" i="8" s="1"/>
  <c r="C25" i="8"/>
  <c r="E25" i="8" s="1"/>
  <c r="F22" i="8"/>
  <c r="H22" i="8" s="1"/>
  <c r="C19" i="8"/>
  <c r="E19" i="8" s="1"/>
  <c r="G17" i="8"/>
  <c r="C17" i="8"/>
  <c r="E17" i="8" s="1"/>
  <c r="C33" i="8"/>
  <c r="E33" i="8" s="1"/>
  <c r="F29" i="8"/>
  <c r="H29" i="8" s="1"/>
  <c r="F25" i="8"/>
  <c r="H25" i="8" s="1"/>
  <c r="D21" i="8"/>
  <c r="C20" i="8"/>
  <c r="E20" i="8" s="1"/>
  <c r="F17" i="8"/>
  <c r="F14" i="8"/>
  <c r="C23" i="8"/>
  <c r="E23" i="8" s="1"/>
  <c r="E11" i="7"/>
  <c r="E5" i="6"/>
  <c r="E11" i="6" s="1"/>
  <c r="C20" i="6" s="1"/>
  <c r="E20" i="6" s="1"/>
  <c r="F15" i="8" l="1"/>
  <c r="H15" i="8" s="1"/>
  <c r="H14" i="8"/>
  <c r="H17" i="8"/>
  <c r="E21" i="8"/>
  <c r="E35" i="8" s="1"/>
  <c r="H41" i="8" s="1"/>
  <c r="C30" i="7"/>
  <c r="E30" i="7" s="1"/>
  <c r="F14" i="7" s="1"/>
  <c r="C28" i="7"/>
  <c r="E28" i="7" s="1"/>
  <c r="C26" i="7"/>
  <c r="E26" i="7" s="1"/>
  <c r="C21" i="7"/>
  <c r="C18" i="7"/>
  <c r="E18" i="7" s="1"/>
  <c r="D16" i="7"/>
  <c r="G17" i="7"/>
  <c r="F25" i="7"/>
  <c r="H25" i="7" s="1"/>
  <c r="C23" i="7"/>
  <c r="E23" i="7" s="1"/>
  <c r="D21" i="7"/>
  <c r="F17" i="7"/>
  <c r="H17" i="7" s="1"/>
  <c r="F30" i="7"/>
  <c r="H30" i="7" s="1"/>
  <c r="F28" i="7"/>
  <c r="H28" i="7" s="1"/>
  <c r="F26" i="7"/>
  <c r="H26" i="7" s="1"/>
  <c r="C22" i="7"/>
  <c r="E22" i="7" s="1"/>
  <c r="F18" i="7"/>
  <c r="H18" i="7" s="1"/>
  <c r="D17" i="7"/>
  <c r="C16" i="7"/>
  <c r="C31" i="7"/>
  <c r="E31" i="7" s="1"/>
  <c r="C29" i="7"/>
  <c r="E29" i="7" s="1"/>
  <c r="C25" i="7"/>
  <c r="E25" i="7" s="1"/>
  <c r="F22" i="7"/>
  <c r="H22" i="7" s="1"/>
  <c r="C19" i="7"/>
  <c r="E19" i="7" s="1"/>
  <c r="C17" i="7"/>
  <c r="C33" i="7"/>
  <c r="E33" i="7" s="1"/>
  <c r="F29" i="7"/>
  <c r="H29" i="7" s="1"/>
  <c r="C20" i="7"/>
  <c r="E20" i="7" s="1"/>
  <c r="C16" i="6"/>
  <c r="D21" i="6"/>
  <c r="C21" i="6"/>
  <c r="E21" i="6" s="1"/>
  <c r="D16" i="6"/>
  <c r="F17" i="6"/>
  <c r="D17" i="6"/>
  <c r="C18" i="6"/>
  <c r="E18" i="6" s="1"/>
  <c r="F18" i="6"/>
  <c r="H18" i="6" s="1"/>
  <c r="C19" i="6"/>
  <c r="E19" i="6" s="1"/>
  <c r="G17" i="6"/>
  <c r="C17" i="6"/>
  <c r="E16" i="6"/>
  <c r="C33" i="6"/>
  <c r="E33" i="6" s="1"/>
  <c r="C30" i="6"/>
  <c r="E30" i="6" s="1"/>
  <c r="F14" i="6" s="1"/>
  <c r="F22" i="6"/>
  <c r="H22" i="6" s="1"/>
  <c r="F28" i="6"/>
  <c r="H28" i="6" s="1"/>
  <c r="C29" i="6"/>
  <c r="E29" i="6" s="1"/>
  <c r="F30" i="6"/>
  <c r="H30" i="6" s="1"/>
  <c r="F29" i="6"/>
  <c r="H29" i="6" s="1"/>
  <c r="C31" i="6"/>
  <c r="E31" i="6" s="1"/>
  <c r="F26" i="6"/>
  <c r="H26" i="6" s="1"/>
  <c r="C26" i="6"/>
  <c r="E26" i="6" s="1"/>
  <c r="C28" i="6"/>
  <c r="E28" i="6" s="1"/>
  <c r="C23" i="6"/>
  <c r="E23" i="6" s="1"/>
  <c r="F25" i="6"/>
  <c r="H25" i="6" s="1"/>
  <c r="C22" i="6"/>
  <c r="E22" i="6" s="1"/>
  <c r="C25" i="6"/>
  <c r="E25" i="6" s="1"/>
  <c r="H35" i="8" l="1"/>
  <c r="H36" i="8" s="1"/>
  <c r="H39" i="8" s="1"/>
  <c r="E17" i="7"/>
  <c r="F15" i="7"/>
  <c r="H15" i="7" s="1"/>
  <c r="H14" i="7"/>
  <c r="H35" i="7" s="1"/>
  <c r="H36" i="7" s="1"/>
  <c r="H39" i="7" s="1"/>
  <c r="E16" i="7"/>
  <c r="E21" i="7"/>
  <c r="E17" i="6"/>
  <c r="E35" i="6" s="1"/>
  <c r="H41" i="6" s="1"/>
  <c r="H17" i="6"/>
  <c r="H14" i="6"/>
  <c r="F15" i="6"/>
  <c r="H15" i="6" s="1"/>
  <c r="E35" i="7" l="1"/>
  <c r="H41" i="7" s="1"/>
  <c r="H35" i="6"/>
  <c r="H36" i="6" s="1"/>
  <c r="H39" i="6" s="1"/>
</calcChain>
</file>

<file path=xl/sharedStrings.xml><?xml version="1.0" encoding="utf-8"?>
<sst xmlns="http://schemas.openxmlformats.org/spreadsheetml/2006/main" count="230" uniqueCount="98">
  <si>
    <t>Nature des cotisations</t>
  </si>
  <si>
    <t xml:space="preserve">Taux </t>
  </si>
  <si>
    <t>Taux</t>
  </si>
  <si>
    <t>Base de</t>
  </si>
  <si>
    <t>employeur</t>
  </si>
  <si>
    <t>salarié</t>
  </si>
  <si>
    <t>calcul</t>
  </si>
  <si>
    <t>Nombre de salariés</t>
  </si>
  <si>
    <t>CSG déductible</t>
  </si>
  <si>
    <t>CSG non déductible</t>
  </si>
  <si>
    <t>RDS non déductible</t>
  </si>
  <si>
    <t>Cotisations de Sécurité Sociale</t>
  </si>
  <si>
    <t>total</t>
  </si>
  <si>
    <t xml:space="preserve">  Assurance vieillesse sur total</t>
  </si>
  <si>
    <t xml:space="preserve">  Assurance vieillesse sur plafond</t>
  </si>
  <si>
    <t>plafond</t>
  </si>
  <si>
    <t>Nombre</t>
  </si>
  <si>
    <t>Montant</t>
  </si>
  <si>
    <t>Salaire de base</t>
  </si>
  <si>
    <t xml:space="preserve">  Accidents du travail (1)</t>
  </si>
  <si>
    <t>Avantages en nature - repas -</t>
  </si>
  <si>
    <t xml:space="preserve">  Versement de transport (2)</t>
  </si>
  <si>
    <t>Variable</t>
  </si>
  <si>
    <t>Avantages en nature - logement -</t>
  </si>
  <si>
    <t>Indemnités compensatrices</t>
  </si>
  <si>
    <t>Cotisations d'assurance chômage</t>
  </si>
  <si>
    <t>Salaire Brut</t>
  </si>
  <si>
    <t>Retenues</t>
  </si>
  <si>
    <t>Part employeur</t>
  </si>
  <si>
    <t>Part salarié</t>
  </si>
  <si>
    <t>Base</t>
  </si>
  <si>
    <t>(2) Dû par les employeurs occupant plus de 9 salariés et implantés dans certaines communes de plus de 20 000 habitants</t>
  </si>
  <si>
    <t>Total</t>
  </si>
  <si>
    <t>Salaire après retenues</t>
  </si>
  <si>
    <t>Avantages en nature -repas -</t>
  </si>
  <si>
    <t>Avantages en nature -logement-</t>
  </si>
  <si>
    <t>NET A PAYER / RECEVOIR</t>
  </si>
  <si>
    <t>Taxes et participations</t>
  </si>
  <si>
    <t>Plafond mensuel</t>
  </si>
  <si>
    <t>Retraite complémentaire</t>
  </si>
  <si>
    <t>Minima horaire et plafond</t>
  </si>
  <si>
    <t>Avantage en nature repas</t>
  </si>
  <si>
    <t>(Quel que soit le montant du salaire)</t>
  </si>
  <si>
    <t xml:space="preserve">  Contribution solidarité autonomie</t>
  </si>
  <si>
    <t xml:space="preserve"> Apprentissage + taxe additionnelle</t>
  </si>
  <si>
    <t>Prévoyance</t>
  </si>
  <si>
    <t>(1) Taux des restaurants et des hôtels avec restaurant</t>
  </si>
  <si>
    <t xml:space="preserve">   Moins de 10 salariés</t>
  </si>
  <si>
    <t>CSG et RDS non déductibles</t>
  </si>
  <si>
    <t>Taux horaire minimum conventionnel</t>
  </si>
  <si>
    <t>Heures supplémentaires à 110% (1)</t>
  </si>
  <si>
    <t>CSG déductible (2)</t>
  </si>
  <si>
    <t>Mutuelle frais de santé (3)</t>
  </si>
  <si>
    <t xml:space="preserve">  Fonds national d'aide au logement</t>
  </si>
  <si>
    <t>98,25% du total</t>
  </si>
  <si>
    <t>Réduction forfaitaire HS (4)</t>
  </si>
  <si>
    <t>,</t>
  </si>
  <si>
    <t xml:space="preserve">  Allocations familiales </t>
  </si>
  <si>
    <t>SMIC hôtelier pour 39 heures</t>
  </si>
  <si>
    <t>Taxes et participations (6)</t>
  </si>
  <si>
    <t xml:space="preserve">   Plus de 10 salariés</t>
  </si>
  <si>
    <t>Forfait social</t>
  </si>
  <si>
    <t xml:space="preserve">  Entreprises de 11 salariés et plus</t>
  </si>
  <si>
    <t>Sur cotisation patronale de prévoyance</t>
  </si>
  <si>
    <t>Formation</t>
  </si>
  <si>
    <t>COUT TOTAL</t>
  </si>
  <si>
    <t>Cotisations sociales au 1er janvier 2021 (Non cadres)</t>
  </si>
  <si>
    <t xml:space="preserve">  Assurance maladie &gt; 2,5 SMIC</t>
  </si>
  <si>
    <t xml:space="preserve">  Assurance maladie &lt; 2,5 SMIC</t>
  </si>
  <si>
    <t xml:space="preserve">    Salaires inférieurs à 3,5 SMIC</t>
  </si>
  <si>
    <t xml:space="preserve">    Salaires supérieurs à 3,5 SMIC</t>
  </si>
  <si>
    <t xml:space="preserve">    Jusqu'à 50 salariés</t>
  </si>
  <si>
    <t xml:space="preserve">    Entreprises de plus de 50 salariés</t>
  </si>
  <si>
    <t>Complémentaire santé</t>
  </si>
  <si>
    <t xml:space="preserve"> Contribution CPF</t>
  </si>
  <si>
    <t xml:space="preserve">  Assurance chômage et AGS</t>
  </si>
  <si>
    <t>jusqu'à 13 172 €</t>
  </si>
  <si>
    <t xml:space="preserve">  Sur tranche 1</t>
  </si>
  <si>
    <t xml:space="preserve">  Sur tranche 2</t>
  </si>
  <si>
    <t>de 3 428 à 27 424 €</t>
  </si>
  <si>
    <t>Contribution d'équilibre général</t>
  </si>
  <si>
    <t xml:space="preserve"> Construction (Au moins 50 salariés) </t>
  </si>
  <si>
    <t xml:space="preserve">Cotisations d'assurance maladie </t>
  </si>
  <si>
    <t>Cotisation vieillesse plafonnée</t>
  </si>
  <si>
    <t>Cotisation vieillesse sur total</t>
  </si>
  <si>
    <t>Contribution solidarité autonomie</t>
  </si>
  <si>
    <t>Allocations familiales</t>
  </si>
  <si>
    <t xml:space="preserve"> Contribution au dialogue social</t>
  </si>
  <si>
    <t>Accidents du travail</t>
  </si>
  <si>
    <t>Contribution au dialogue social</t>
  </si>
  <si>
    <t xml:space="preserve">  tranche 1</t>
  </si>
  <si>
    <t xml:space="preserve"> tranche 2</t>
  </si>
  <si>
    <t>Contribution CPF</t>
  </si>
  <si>
    <t>Exemple 1 : SMIC 39 heures</t>
  </si>
  <si>
    <t>Calcul du coût total d'un salarié non cadre (moins de 50 salariés)</t>
  </si>
  <si>
    <t>Réduction Fillon</t>
  </si>
  <si>
    <t>Exemple 2 : SMIC 35 heures</t>
  </si>
  <si>
    <t>Exemple 3 : Salaire de base = 2 500 €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</si>
</sst>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.00000"/>
    <numFmt numFmtId="165" formatCode="0.000%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i/>
      <sz val="9"/>
      <name val="MS Sans Serif"/>
      <family val="2"/>
    </font>
    <font>
      <sz val="10"/>
      <name val="MS Sans Serif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sz val="9"/>
      <name val="MS Sans Serif"/>
      <family val="2"/>
    </font>
    <font>
      <sz val="14"/>
      <name val="MS Sans Serif"/>
    </font>
    <font>
      <b/>
      <sz val="12"/>
      <name val="MS Sans Serif"/>
    </font>
    <font>
      <b/>
      <sz val="13.5"/>
      <color theme="9"/>
      <name val="MS Sans Serif"/>
      <family val="2"/>
    </font>
    <font>
      <b/>
      <sz val="12"/>
      <color theme="4"/>
      <name val="MS Sans Serif"/>
      <family val="2"/>
    </font>
    <font>
      <b/>
      <sz val="12"/>
      <color theme="8" tint="-0.249977111117893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quotePrefix="1" applyFont="1"/>
    <xf numFmtId="0" fontId="4" fillId="0" borderId="0" xfId="0" applyFont="1"/>
    <xf numFmtId="0" fontId="1" fillId="0" borderId="5" xfId="0" applyFont="1" applyBorder="1"/>
    <xf numFmtId="0" fontId="1" fillId="0" borderId="6" xfId="0" applyFont="1" applyBorder="1"/>
    <xf numFmtId="0" fontId="0" fillId="0" borderId="0" xfId="0" applyFill="1"/>
    <xf numFmtId="0" fontId="7" fillId="0" borderId="6" xfId="0" applyFont="1" applyBorder="1"/>
    <xf numFmtId="0" fontId="0" fillId="0" borderId="0" xfId="0" quotePrefix="1" applyBorder="1" applyAlignment="1">
      <alignment horizontal="center"/>
    </xf>
    <xf numFmtId="2" fontId="4" fillId="0" borderId="0" xfId="0" applyNumberFormat="1" applyFont="1" applyBorder="1"/>
    <xf numFmtId="0" fontId="4" fillId="0" borderId="0" xfId="0" applyFont="1" applyBorder="1"/>
    <xf numFmtId="2" fontId="0" fillId="0" borderId="0" xfId="0" applyNumberFormat="1"/>
    <xf numFmtId="0" fontId="8" fillId="0" borderId="6" xfId="0" applyFont="1" applyBorder="1"/>
    <xf numFmtId="0" fontId="6" fillId="0" borderId="6" xfId="0" applyFont="1" applyFill="1" applyBorder="1"/>
    <xf numFmtId="0" fontId="8" fillId="0" borderId="6" xfId="0" applyFont="1" applyFill="1" applyBorder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 applyFill="1" applyBorder="1"/>
    <xf numFmtId="1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2" fontId="6" fillId="0" borderId="0" xfId="0" applyNumberFormat="1" applyFont="1" applyFill="1" applyBorder="1"/>
    <xf numFmtId="10" fontId="6" fillId="0" borderId="0" xfId="0" applyNumberFormat="1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5" fillId="0" borderId="0" xfId="0" applyFont="1" applyBorder="1" applyAlignment="1">
      <alignment horizontal="center"/>
    </xf>
    <xf numFmtId="2" fontId="4" fillId="0" borderId="0" xfId="0" applyNumberFormat="1" applyFont="1" applyFill="1" applyBorder="1"/>
    <xf numFmtId="0" fontId="4" fillId="0" borderId="0" xfId="0" applyFont="1" applyFill="1" applyBorder="1"/>
    <xf numFmtId="2" fontId="0" fillId="0" borderId="0" xfId="0" applyNumberFormat="1" applyFill="1" applyBorder="1"/>
    <xf numFmtId="0" fontId="3" fillId="0" borderId="0" xfId="0" applyFont="1" applyFill="1" applyBorder="1"/>
    <xf numFmtId="0" fontId="9" fillId="0" borderId="0" xfId="0" applyFont="1"/>
    <xf numFmtId="10" fontId="0" fillId="0" borderId="0" xfId="0" applyNumberFormat="1" applyBorder="1"/>
    <xf numFmtId="0" fontId="0" fillId="0" borderId="0" xfId="0" applyAlignment="1">
      <alignment horizontal="centerContinuous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/>
    <xf numFmtId="0" fontId="7" fillId="0" borderId="6" xfId="0" applyFont="1" applyFill="1" applyBorder="1"/>
    <xf numFmtId="0" fontId="7" fillId="0" borderId="8" xfId="0" applyFont="1" applyFill="1" applyBorder="1"/>
    <xf numFmtId="6" fontId="0" fillId="0" borderId="8" xfId="0" applyNumberFormat="1" applyBorder="1"/>
    <xf numFmtId="0" fontId="0" fillId="0" borderId="9" xfId="0" applyFill="1" applyBorder="1" applyAlignment="1">
      <alignment horizontal="center"/>
    </xf>
    <xf numFmtId="0" fontId="1" fillId="0" borderId="6" xfId="0" applyFont="1" applyFill="1" applyBorder="1"/>
    <xf numFmtId="0" fontId="0" fillId="0" borderId="6" xfId="0" applyFont="1" applyFill="1" applyBorder="1"/>
    <xf numFmtId="0" fontId="12" fillId="0" borderId="7" xfId="0" applyFont="1" applyBorder="1"/>
    <xf numFmtId="0" fontId="3" fillId="0" borderId="0" xfId="0" applyFont="1" applyBorder="1"/>
    <xf numFmtId="0" fontId="10" fillId="0" borderId="0" xfId="0" applyFont="1"/>
    <xf numFmtId="2" fontId="2" fillId="2" borderId="0" xfId="0" applyNumberFormat="1" applyFont="1" applyFill="1" applyBorder="1" applyProtection="1">
      <protection locked="0"/>
    </xf>
    <xf numFmtId="0" fontId="1" fillId="3" borderId="10" xfId="0" applyFont="1" applyFill="1" applyBorder="1" applyAlignment="1">
      <alignment horizontal="right"/>
    </xf>
    <xf numFmtId="2" fontId="6" fillId="3" borderId="11" xfId="0" applyNumberFormat="1" applyFont="1" applyFill="1" applyBorder="1"/>
    <xf numFmtId="2" fontId="6" fillId="3" borderId="12" xfId="0" applyNumberFormat="1" applyFont="1" applyFill="1" applyBorder="1"/>
    <xf numFmtId="0" fontId="7" fillId="3" borderId="6" xfId="0" applyFont="1" applyFill="1" applyBorder="1" applyAlignment="1">
      <alignment horizontal="center"/>
    </xf>
    <xf numFmtId="0" fontId="0" fillId="3" borderId="4" xfId="0" applyFill="1" applyBorder="1"/>
    <xf numFmtId="0" fontId="3" fillId="3" borderId="7" xfId="0" applyFont="1" applyFill="1" applyBorder="1" applyAlignment="1">
      <alignment horizontal="center"/>
    </xf>
    <xf numFmtId="0" fontId="0" fillId="3" borderId="12" xfId="0" applyFill="1" applyBorder="1"/>
    <xf numFmtId="0" fontId="0" fillId="3" borderId="6" xfId="0" applyFill="1" applyBorder="1"/>
    <xf numFmtId="0" fontId="0" fillId="3" borderId="13" xfId="0" applyFill="1" applyBorder="1" applyAlignment="1">
      <alignment horizontal="center"/>
    </xf>
    <xf numFmtId="2" fontId="4" fillId="3" borderId="1" xfId="0" applyNumberFormat="1" applyFont="1" applyFill="1" applyBorder="1"/>
    <xf numFmtId="0" fontId="4" fillId="3" borderId="5" xfId="0" applyFont="1" applyFill="1" applyBorder="1"/>
    <xf numFmtId="2" fontId="6" fillId="3" borderId="14" xfId="0" applyNumberFormat="1" applyFont="1" applyFill="1" applyBorder="1"/>
    <xf numFmtId="10" fontId="6" fillId="3" borderId="6" xfId="0" applyNumberFormat="1" applyFont="1" applyFill="1" applyBorder="1"/>
    <xf numFmtId="2" fontId="6" fillId="3" borderId="6" xfId="0" applyNumberFormat="1" applyFont="1" applyFill="1" applyBorder="1"/>
    <xf numFmtId="0" fontId="6" fillId="3" borderId="6" xfId="0" applyFont="1" applyFill="1" applyBorder="1"/>
    <xf numFmtId="0" fontId="7" fillId="3" borderId="6" xfId="0" applyFont="1" applyFill="1" applyBorder="1"/>
    <xf numFmtId="0" fontId="2" fillId="3" borderId="6" xfId="0" applyFont="1" applyFill="1" applyBorder="1"/>
    <xf numFmtId="165" fontId="6" fillId="3" borderId="6" xfId="0" applyNumberFormat="1" applyFont="1" applyFill="1" applyBorder="1"/>
    <xf numFmtId="2" fontId="0" fillId="3" borderId="0" xfId="0" applyNumberFormat="1" applyFill="1"/>
    <xf numFmtId="10" fontId="0" fillId="3" borderId="6" xfId="0" applyNumberFormat="1" applyFill="1" applyBorder="1"/>
    <xf numFmtId="10" fontId="6" fillId="3" borderId="6" xfId="1" applyNumberFormat="1" applyFont="1" applyFill="1" applyBorder="1"/>
    <xf numFmtId="0" fontId="0" fillId="3" borderId="0" xfId="0" applyFill="1"/>
    <xf numFmtId="0" fontId="6" fillId="3" borderId="8" xfId="0" applyFont="1" applyFill="1" applyBorder="1"/>
    <xf numFmtId="2" fontId="6" fillId="3" borderId="4" xfId="0" applyNumberFormat="1" applyFont="1" applyFill="1" applyBorder="1"/>
    <xf numFmtId="2" fontId="6" fillId="3" borderId="8" xfId="0" applyNumberFormat="1" applyFont="1" applyFill="1" applyBorder="1"/>
    <xf numFmtId="0" fontId="0" fillId="3" borderId="0" xfId="0" applyFill="1" applyBorder="1"/>
    <xf numFmtId="0" fontId="4" fillId="3" borderId="1" xfId="0" applyFont="1" applyFill="1" applyBorder="1"/>
    <xf numFmtId="0" fontId="4" fillId="3" borderId="10" xfId="0" applyFont="1" applyFill="1" applyBorder="1"/>
    <xf numFmtId="2" fontId="6" fillId="3" borderId="13" xfId="0" applyNumberFormat="1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14" xfId="0" applyFill="1" applyBorder="1"/>
    <xf numFmtId="0" fontId="0" fillId="3" borderId="7" xfId="0" applyFill="1" applyBorder="1"/>
    <xf numFmtId="0" fontId="0" fillId="3" borderId="10" xfId="0" applyFill="1" applyBorder="1"/>
    <xf numFmtId="0" fontId="3" fillId="3" borderId="11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6" fillId="3" borderId="5" xfId="0" applyNumberFormat="1" applyFont="1" applyFill="1" applyBorder="1"/>
    <xf numFmtId="2" fontId="6" fillId="3" borderId="5" xfId="0" applyNumberFormat="1" applyFont="1" applyFill="1" applyBorder="1"/>
    <xf numFmtId="2" fontId="0" fillId="3" borderId="14" xfId="0" applyNumberFormat="1" applyFill="1" applyBorder="1"/>
    <xf numFmtId="2" fontId="0" fillId="3" borderId="6" xfId="0" applyNumberFormat="1" applyFill="1" applyBorder="1"/>
    <xf numFmtId="10" fontId="6" fillId="3" borderId="8" xfId="0" applyNumberFormat="1" applyFont="1" applyFill="1" applyBorder="1"/>
    <xf numFmtId="2" fontId="4" fillId="3" borderId="2" xfId="0" applyNumberFormat="1" applyFont="1" applyFill="1" applyBorder="1"/>
    <xf numFmtId="0" fontId="4" fillId="3" borderId="13" xfId="0" applyFont="1" applyFill="1" applyBorder="1"/>
    <xf numFmtId="2" fontId="0" fillId="3" borderId="2" xfId="0" applyNumberFormat="1" applyFill="1" applyBorder="1"/>
    <xf numFmtId="0" fontId="0" fillId="3" borderId="15" xfId="0" applyFill="1" applyBorder="1"/>
    <xf numFmtId="2" fontId="0" fillId="3" borderId="0" xfId="0" applyNumberFormat="1" applyFill="1" applyBorder="1"/>
    <xf numFmtId="0" fontId="0" fillId="3" borderId="3" xfId="0" applyFill="1" applyBorder="1"/>
    <xf numFmtId="2" fontId="0" fillId="3" borderId="7" xfId="0" applyNumberFormat="1" applyFill="1" applyBorder="1"/>
    <xf numFmtId="0" fontId="0" fillId="3" borderId="9" xfId="0" applyFill="1" applyBorder="1"/>
    <xf numFmtId="2" fontId="0" fillId="3" borderId="11" xfId="0" applyNumberFormat="1" applyFill="1" applyBorder="1"/>
    <xf numFmtId="2" fontId="2" fillId="2" borderId="6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3" xfId="0" applyFill="1" applyBorder="1"/>
    <xf numFmtId="0" fontId="0" fillId="2" borderId="6" xfId="0" applyFill="1" applyBorder="1" applyProtection="1">
      <protection locked="0"/>
    </xf>
    <xf numFmtId="0" fontId="11" fillId="4" borderId="10" xfId="0" applyFont="1" applyFill="1" applyBorder="1"/>
    <xf numFmtId="0" fontId="11" fillId="4" borderId="11" xfId="0" applyFont="1" applyFill="1" applyBorder="1"/>
    <xf numFmtId="2" fontId="11" fillId="4" borderId="13" xfId="0" applyNumberFormat="1" applyFont="1" applyFill="1" applyBorder="1"/>
    <xf numFmtId="0" fontId="13" fillId="0" borderId="0" xfId="0" applyFont="1"/>
    <xf numFmtId="0" fontId="13" fillId="0" borderId="0" xfId="0" applyFont="1" applyAlignment="1">
      <alignment horizontal="centerContinuous"/>
    </xf>
    <xf numFmtId="0" fontId="2" fillId="0" borderId="6" xfId="0" applyFont="1" applyFill="1" applyBorder="1"/>
    <xf numFmtId="0" fontId="4" fillId="0" borderId="7" xfId="0" applyFont="1" applyBorder="1"/>
    <xf numFmtId="10" fontId="0" fillId="0" borderId="2" xfId="0" applyNumberFormat="1" applyFill="1" applyBorder="1"/>
    <xf numFmtId="10" fontId="0" fillId="0" borderId="0" xfId="1" applyNumberFormat="1" applyFont="1" applyFill="1" applyBorder="1"/>
    <xf numFmtId="10" fontId="0" fillId="0" borderId="6" xfId="0" applyNumberFormat="1" applyFill="1" applyBorder="1"/>
    <xf numFmtId="0" fontId="0" fillId="0" borderId="6" xfId="0" applyFill="1" applyBorder="1"/>
    <xf numFmtId="9" fontId="0" fillId="0" borderId="6" xfId="0" applyNumberFormat="1" applyFill="1" applyBorder="1"/>
    <xf numFmtId="9" fontId="0" fillId="0" borderId="0" xfId="0" applyNumberFormat="1" applyFill="1" applyBorder="1"/>
    <xf numFmtId="165" fontId="0" fillId="0" borderId="6" xfId="0" applyNumberFormat="1" applyFill="1" applyBorder="1"/>
    <xf numFmtId="0" fontId="0" fillId="3" borderId="11" xfId="0" applyFill="1" applyBorder="1"/>
    <xf numFmtId="0" fontId="14" fillId="0" borderId="11" xfId="0" applyFont="1" applyBorder="1"/>
    <xf numFmtId="0" fontId="0" fillId="0" borderId="11" xfId="0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66675</xdr:rowOff>
    </xdr:from>
    <xdr:to>
      <xdr:col>4</xdr:col>
      <xdr:colOff>1400175</xdr:colOff>
      <xdr:row>5</xdr:row>
      <xdr:rowOff>19050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67D6E023-3900-4E28-84B4-E276D6DE4C47}"/>
            </a:ext>
          </a:extLst>
        </xdr:cNvPr>
        <xdr:cNvSpPr/>
      </xdr:nvSpPr>
      <xdr:spPr>
        <a:xfrm>
          <a:off x="219075" y="66675"/>
          <a:ext cx="5838825" cy="762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600" b="1"/>
            <a:t>Cette feuille de paramètres est vérouillée</a:t>
          </a:r>
          <a:r>
            <a:rPr lang="fr-FR" sz="1600" b="1" baseline="0"/>
            <a:t> pour éviter toute modification accidentelle mais vous pouvez la dévérouiller.</a:t>
          </a:r>
          <a:endParaRPr lang="fr-F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41</xdr:row>
      <xdr:rowOff>142875</xdr:rowOff>
    </xdr:from>
    <xdr:to>
      <xdr:col>7</xdr:col>
      <xdr:colOff>762000</xdr:colOff>
      <xdr:row>49</xdr:row>
      <xdr:rowOff>76200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ADA364FA-8271-4935-AF3E-800A45FF4973}"/>
            </a:ext>
          </a:extLst>
        </xdr:cNvPr>
        <xdr:cNvSpPr txBox="1">
          <a:spLocks noChangeArrowheads="1"/>
        </xdr:cNvSpPr>
      </xdr:nvSpPr>
      <xdr:spPr bwMode="auto">
        <a:xfrm>
          <a:off x="361951" y="7029450"/>
          <a:ext cx="6153149" cy="122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(1) 4 heures hebdomadaires sont majorées de 10% soit 4 x 52 / 12 = 17,33 heures par mois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(2) L'assiette de la CSG et de la CRDS est égale à 98,25% du salaire brut + cotisation patronale de prévoyance et de mutuelle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(3) À compter du 1er janvier 2016, les salariés bénéficient d'une mutuelle de branche obligatoire avec une cotisation de 28 € à parts égales entre l’employé et l’employeur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(4) Employeur : 1,50 € par heure supplémentaire jusqu'à 20 salariés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(5) Salaire après retenues + CSG et RDS non déductibles + Mutuelle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(6)  Fonds d'aide au logement, apprentissage, formation professionnelle</a:t>
          </a:r>
        </a:p>
      </xdr:txBody>
    </xdr:sp>
    <xdr:clientData/>
  </xdr:twoCellAnchor>
  <xdr:twoCellAnchor>
    <xdr:from>
      <xdr:col>5</xdr:col>
      <xdr:colOff>85726</xdr:colOff>
      <xdr:row>3</xdr:row>
      <xdr:rowOff>76201</xdr:rowOff>
    </xdr:from>
    <xdr:to>
      <xdr:col>7</xdr:col>
      <xdr:colOff>742951</xdr:colOff>
      <xdr:row>9</xdr:row>
      <xdr:rowOff>133351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DF4D7E3-F0A5-4A0A-99E9-4EFC2CE0966A}"/>
            </a:ext>
          </a:extLst>
        </xdr:cNvPr>
        <xdr:cNvSpPr txBox="1"/>
      </xdr:nvSpPr>
      <xdr:spPr>
        <a:xfrm>
          <a:off x="4610101" y="771526"/>
          <a:ext cx="18859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200"/>
            </a:lnSpc>
          </a:pPr>
          <a:r>
            <a:rPr lang="fr-FR" sz="1400"/>
            <a:t>Les cellules en jaune sont modifiables.</a:t>
          </a:r>
        </a:p>
        <a:p>
          <a:pPr>
            <a:lnSpc>
              <a:spcPts val="1200"/>
            </a:lnSpc>
          </a:pPr>
          <a:r>
            <a:rPr lang="fr-FR" sz="1400"/>
            <a:t>Les</a:t>
          </a:r>
          <a:r>
            <a:rPr lang="fr-FR" sz="1400" baseline="0"/>
            <a:t> cellules en bleu sont protégées mais vous pouvez ôter la protection de la feuille.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41</xdr:row>
      <xdr:rowOff>142875</xdr:rowOff>
    </xdr:from>
    <xdr:to>
      <xdr:col>7</xdr:col>
      <xdr:colOff>762000</xdr:colOff>
      <xdr:row>49</xdr:row>
      <xdr:rowOff>76200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35DAB97E-ABD9-4D15-9470-0934B2C4AC4E}"/>
            </a:ext>
          </a:extLst>
        </xdr:cNvPr>
        <xdr:cNvSpPr txBox="1">
          <a:spLocks noChangeArrowheads="1"/>
        </xdr:cNvSpPr>
      </xdr:nvSpPr>
      <xdr:spPr bwMode="auto">
        <a:xfrm>
          <a:off x="361951" y="7029450"/>
          <a:ext cx="6153149" cy="122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(1) 4 heures hebdomadaires sont majorées de 10% soit 4 x 52 / 12 = 17,33 heures par mois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(2) L'assiette de la CSG et de la CRDS est égale à 98,25% du salaire brut + cotisation patronale de prévoyance et de mutuelle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(3) À compter du 1er janvier 2016, les salariés bénéficient d'une mutuelle de branche obligatoire avec une cotisation de 28 € à parts égales entre l’employé et l’employeur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(4) Employeur : 1,50 € par heure supplémentaire jusqu'à 20 salariés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(5) Salaire après retenues + CSG et RDS non déductibles + Mutuelle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(6)  Fonds d'aide au logement, apprentissage, formation professionnelle</a:t>
          </a:r>
        </a:p>
      </xdr:txBody>
    </xdr:sp>
    <xdr:clientData/>
  </xdr:twoCellAnchor>
  <xdr:twoCellAnchor>
    <xdr:from>
      <xdr:col>5</xdr:col>
      <xdr:colOff>180975</xdr:colOff>
      <xdr:row>3</xdr:row>
      <xdr:rowOff>28575</xdr:rowOff>
    </xdr:from>
    <xdr:to>
      <xdr:col>8</xdr:col>
      <xdr:colOff>66675</xdr:colOff>
      <xdr:row>9</xdr:row>
      <xdr:rowOff>85725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CA9F92C2-042D-4CBE-93E3-28935B927CA0}"/>
            </a:ext>
          </a:extLst>
        </xdr:cNvPr>
        <xdr:cNvSpPr txBox="1"/>
      </xdr:nvSpPr>
      <xdr:spPr>
        <a:xfrm>
          <a:off x="4705350" y="723900"/>
          <a:ext cx="18859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200"/>
            </a:lnSpc>
          </a:pPr>
          <a:r>
            <a:rPr lang="fr-FR" sz="1400"/>
            <a:t>Les cellules en jaune sont modifiables.</a:t>
          </a:r>
        </a:p>
        <a:p>
          <a:pPr>
            <a:lnSpc>
              <a:spcPts val="1200"/>
            </a:lnSpc>
          </a:pPr>
          <a:r>
            <a:rPr lang="fr-FR" sz="1400"/>
            <a:t>Les</a:t>
          </a:r>
          <a:r>
            <a:rPr lang="fr-FR" sz="1400" baseline="0"/>
            <a:t> cellules en bleu sont protégées mais vous pouvez ôter la protection de la feuille.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41</xdr:row>
      <xdr:rowOff>142875</xdr:rowOff>
    </xdr:from>
    <xdr:to>
      <xdr:col>7</xdr:col>
      <xdr:colOff>762000</xdr:colOff>
      <xdr:row>49</xdr:row>
      <xdr:rowOff>76200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3F398DE5-B152-4F4C-8438-21D1F284D2C3}"/>
            </a:ext>
          </a:extLst>
        </xdr:cNvPr>
        <xdr:cNvSpPr txBox="1">
          <a:spLocks noChangeArrowheads="1"/>
        </xdr:cNvSpPr>
      </xdr:nvSpPr>
      <xdr:spPr bwMode="auto">
        <a:xfrm>
          <a:off x="361951" y="7029450"/>
          <a:ext cx="6153149" cy="122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(1) 4 heures hebdomadaires sont majorées de 10% soit 4 x 52 / 12 = 17,33 heures par mois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(2) L'assiette de la CSG et de la CRDS est égale à 98,25% du salaire brut + cotisation patronale de prévoyance et de mutuelle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(3) À compter du 1er janvier 2016, les salariés bénéficient d'une mutuelle de branche obligatoire avec une cotisation de 28 € à parts égales entre l’employé et l’employeur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(4) Employeur : 1,50 € par heure supplémentaire jusqu'à 20 salariés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(5) Salaire après retenues + CSG et RDS non déductibles + Mutuelle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(6)  Fonds d'aide au logement, apprentissage, formation professionnelle</a:t>
          </a:r>
        </a:p>
      </xdr:txBody>
    </xdr:sp>
    <xdr:clientData/>
  </xdr:twoCellAnchor>
  <xdr:twoCellAnchor>
    <xdr:from>
      <xdr:col>5</xdr:col>
      <xdr:colOff>123825</xdr:colOff>
      <xdr:row>3</xdr:row>
      <xdr:rowOff>95250</xdr:rowOff>
    </xdr:from>
    <xdr:to>
      <xdr:col>8</xdr:col>
      <xdr:colOff>9525</xdr:colOff>
      <xdr:row>9</xdr:row>
      <xdr:rowOff>152400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429E9ACC-1CCF-4EC9-A3D6-01BBF16FA632}"/>
            </a:ext>
          </a:extLst>
        </xdr:cNvPr>
        <xdr:cNvSpPr txBox="1"/>
      </xdr:nvSpPr>
      <xdr:spPr>
        <a:xfrm>
          <a:off x="4648200" y="790575"/>
          <a:ext cx="18859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200"/>
            </a:lnSpc>
          </a:pPr>
          <a:r>
            <a:rPr lang="fr-FR" sz="1400"/>
            <a:t>Les cellules en jaune sont modifiables.</a:t>
          </a:r>
        </a:p>
        <a:p>
          <a:pPr>
            <a:lnSpc>
              <a:spcPts val="1200"/>
            </a:lnSpc>
          </a:pPr>
          <a:r>
            <a:rPr lang="fr-FR" sz="1400"/>
            <a:t>Les</a:t>
          </a:r>
          <a:r>
            <a:rPr lang="fr-FR" sz="1400" baseline="0"/>
            <a:t> cellules en bleu sont protégées mais vous pouvez ôter la protection de la feuille.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55"/>
  <sheetViews>
    <sheetView showZeros="0" tabSelected="1" workbookViewId="0"/>
  </sheetViews>
  <sheetFormatPr baseColWidth="10" defaultRowHeight="12.75" x14ac:dyDescent="0.2"/>
  <cols>
    <col min="1" max="1" width="3.42578125" customWidth="1"/>
    <col min="2" max="2" width="43.85546875" customWidth="1"/>
    <col min="3" max="3" width="11.140625" customWidth="1"/>
    <col min="5" max="5" width="21.42578125" customWidth="1"/>
    <col min="6" max="6" width="5.5703125" customWidth="1"/>
    <col min="7" max="7" width="14.42578125" customWidth="1"/>
  </cols>
  <sheetData>
    <row r="7" spans="2:6" ht="15.75" x14ac:dyDescent="0.25">
      <c r="B7" s="118" t="s">
        <v>40</v>
      </c>
    </row>
    <row r="8" spans="2:6" x14ac:dyDescent="0.2">
      <c r="B8" t="s">
        <v>49</v>
      </c>
      <c r="C8" s="23">
        <v>10.25</v>
      </c>
      <c r="F8" s="13"/>
    </row>
    <row r="9" spans="2:6" x14ac:dyDescent="0.2">
      <c r="B9" t="s">
        <v>41</v>
      </c>
      <c r="C9" s="23">
        <v>3.65</v>
      </c>
      <c r="D9" t="s">
        <v>42</v>
      </c>
      <c r="F9" s="13"/>
    </row>
    <row r="10" spans="2:6" x14ac:dyDescent="0.2">
      <c r="B10" t="s">
        <v>38</v>
      </c>
      <c r="C10" s="23">
        <v>3428</v>
      </c>
      <c r="F10" s="20"/>
    </row>
    <row r="11" spans="2:6" x14ac:dyDescent="0.2">
      <c r="B11" s="49" t="s">
        <v>58</v>
      </c>
      <c r="C11" s="23">
        <v>1910.62</v>
      </c>
      <c r="F11" s="20"/>
    </row>
    <row r="12" spans="2:6" ht="15.75" x14ac:dyDescent="0.25">
      <c r="B12" s="119" t="s">
        <v>66</v>
      </c>
      <c r="C12" s="46"/>
      <c r="D12" s="46"/>
      <c r="E12" s="46"/>
      <c r="F12" s="20"/>
    </row>
    <row r="13" spans="2:6" x14ac:dyDescent="0.2">
      <c r="B13" s="1" t="s">
        <v>0</v>
      </c>
      <c r="C13" s="6" t="s">
        <v>1</v>
      </c>
      <c r="D13" s="2" t="s">
        <v>2</v>
      </c>
      <c r="E13" s="6" t="s">
        <v>3</v>
      </c>
      <c r="F13" s="13"/>
    </row>
    <row r="14" spans="2:6" x14ac:dyDescent="0.2">
      <c r="B14" s="5"/>
      <c r="C14" s="9" t="s">
        <v>4</v>
      </c>
      <c r="D14" s="13" t="s">
        <v>5</v>
      </c>
      <c r="E14" s="9" t="s">
        <v>6</v>
      </c>
      <c r="F14" s="13"/>
    </row>
    <row r="15" spans="2:6" x14ac:dyDescent="0.2">
      <c r="B15" s="16" t="s">
        <v>8</v>
      </c>
      <c r="C15" s="11"/>
      <c r="D15" s="122">
        <v>6.8000000000000005E-2</v>
      </c>
      <c r="E15" s="6" t="s">
        <v>54</v>
      </c>
      <c r="F15" s="13"/>
    </row>
    <row r="16" spans="2:6" x14ac:dyDescent="0.2">
      <c r="B16" s="17" t="s">
        <v>9</v>
      </c>
      <c r="C16" s="7"/>
      <c r="D16" s="123">
        <v>2.4E-2</v>
      </c>
      <c r="E16" s="9" t="s">
        <v>54</v>
      </c>
      <c r="F16" s="13"/>
    </row>
    <row r="17" spans="2:6" x14ac:dyDescent="0.2">
      <c r="B17" s="17" t="s">
        <v>10</v>
      </c>
      <c r="C17" s="7"/>
      <c r="D17" s="123">
        <v>5.0000000000000001E-3</v>
      </c>
      <c r="E17" s="9" t="s">
        <v>54</v>
      </c>
      <c r="F17" s="13"/>
    </row>
    <row r="18" spans="2:6" x14ac:dyDescent="0.2">
      <c r="B18" s="17" t="s">
        <v>11</v>
      </c>
      <c r="C18" s="7"/>
      <c r="D18" s="3"/>
      <c r="E18" s="9"/>
      <c r="F18" s="13"/>
    </row>
    <row r="19" spans="2:6" x14ac:dyDescent="0.2">
      <c r="B19" s="7" t="s">
        <v>67</v>
      </c>
      <c r="C19" s="124">
        <v>0.13</v>
      </c>
      <c r="D19" s="45"/>
      <c r="E19" s="9" t="s">
        <v>12</v>
      </c>
      <c r="F19" s="13"/>
    </row>
    <row r="20" spans="2:6" x14ac:dyDescent="0.2">
      <c r="B20" s="7" t="s">
        <v>68</v>
      </c>
      <c r="C20" s="124">
        <v>7.0000000000000007E-2</v>
      </c>
      <c r="D20" s="45"/>
      <c r="E20" s="9" t="s">
        <v>12</v>
      </c>
      <c r="F20" s="13"/>
    </row>
    <row r="21" spans="2:6" x14ac:dyDescent="0.2">
      <c r="B21" s="7" t="s">
        <v>13</v>
      </c>
      <c r="C21" s="124">
        <v>1.9E-2</v>
      </c>
      <c r="D21" s="30">
        <v>4.0000000000000001E-3</v>
      </c>
      <c r="E21" s="9" t="s">
        <v>12</v>
      </c>
      <c r="F21" s="13"/>
    </row>
    <row r="22" spans="2:6" x14ac:dyDescent="0.2">
      <c r="B22" s="7" t="s">
        <v>14</v>
      </c>
      <c r="C22" s="124">
        <v>8.5500000000000007E-2</v>
      </c>
      <c r="D22" s="30">
        <v>6.9000000000000006E-2</v>
      </c>
      <c r="E22" s="9" t="s">
        <v>15</v>
      </c>
      <c r="F22" s="13"/>
    </row>
    <row r="23" spans="2:6" x14ac:dyDescent="0.2">
      <c r="B23" s="7" t="s">
        <v>43</v>
      </c>
      <c r="C23" s="124">
        <v>3.0000000000000001E-3</v>
      </c>
      <c r="D23" s="45"/>
      <c r="E23" s="9" t="s">
        <v>12</v>
      </c>
      <c r="F23" s="13"/>
    </row>
    <row r="24" spans="2:6" x14ac:dyDescent="0.2">
      <c r="B24" s="47" t="s">
        <v>57</v>
      </c>
      <c r="C24" s="125"/>
      <c r="D24" s="3"/>
      <c r="E24" s="9" t="s">
        <v>12</v>
      </c>
      <c r="F24" s="13"/>
    </row>
    <row r="25" spans="2:6" x14ac:dyDescent="0.2">
      <c r="B25" s="19" t="s">
        <v>69</v>
      </c>
      <c r="C25" s="124">
        <v>3.4500000000000003E-2</v>
      </c>
      <c r="D25" s="3"/>
      <c r="E25" s="9"/>
      <c r="F25" s="13"/>
    </row>
    <row r="26" spans="2:6" x14ac:dyDescent="0.2">
      <c r="B26" s="19" t="s">
        <v>70</v>
      </c>
      <c r="C26" s="124">
        <v>5.2499999999999998E-2</v>
      </c>
      <c r="D26" s="3"/>
      <c r="E26" s="9"/>
      <c r="F26" s="13"/>
    </row>
    <row r="27" spans="2:6" x14ac:dyDescent="0.2">
      <c r="B27" s="7" t="s">
        <v>53</v>
      </c>
      <c r="C27" s="125"/>
      <c r="D27" s="3"/>
      <c r="E27" s="9"/>
      <c r="F27" s="13"/>
    </row>
    <row r="28" spans="2:6" x14ac:dyDescent="0.2">
      <c r="B28" s="19" t="s">
        <v>71</v>
      </c>
      <c r="C28" s="124">
        <v>1E-3</v>
      </c>
      <c r="D28" s="3"/>
      <c r="E28" s="9" t="s">
        <v>15</v>
      </c>
      <c r="F28" s="20"/>
    </row>
    <row r="29" spans="2:6" x14ac:dyDescent="0.2">
      <c r="B29" s="19" t="s">
        <v>72</v>
      </c>
      <c r="C29" s="124">
        <v>5.0000000000000001E-3</v>
      </c>
      <c r="D29" s="3"/>
      <c r="E29" s="9" t="s">
        <v>12</v>
      </c>
      <c r="F29" s="3"/>
    </row>
    <row r="30" spans="2:6" x14ac:dyDescent="0.2">
      <c r="B30" s="47" t="s">
        <v>87</v>
      </c>
      <c r="C30" s="128">
        <v>1.6000000000000001E-4</v>
      </c>
      <c r="D30" s="3"/>
      <c r="E30" s="9" t="s">
        <v>12</v>
      </c>
      <c r="F30" s="13"/>
    </row>
    <row r="31" spans="2:6" x14ac:dyDescent="0.2">
      <c r="B31" s="47" t="s">
        <v>19</v>
      </c>
      <c r="C31" s="124">
        <v>2.1000000000000001E-2</v>
      </c>
      <c r="D31" s="3"/>
      <c r="E31" s="9" t="s">
        <v>12</v>
      </c>
      <c r="F31" s="13"/>
    </row>
    <row r="32" spans="2:6" x14ac:dyDescent="0.2">
      <c r="B32" s="47" t="s">
        <v>21</v>
      </c>
      <c r="C32" s="27" t="s">
        <v>22</v>
      </c>
      <c r="D32" s="3"/>
      <c r="E32" s="9" t="s">
        <v>12</v>
      </c>
      <c r="F32" s="13"/>
    </row>
    <row r="33" spans="2:10" x14ac:dyDescent="0.2">
      <c r="B33" s="17" t="s">
        <v>25</v>
      </c>
      <c r="C33" s="7"/>
      <c r="D33" s="3"/>
      <c r="E33" s="9"/>
      <c r="F33" s="13"/>
    </row>
    <row r="34" spans="2:10" x14ac:dyDescent="0.2">
      <c r="B34" s="7" t="s">
        <v>75</v>
      </c>
      <c r="C34" s="124">
        <v>4.2000000000000003E-2</v>
      </c>
      <c r="D34" s="30"/>
      <c r="E34" s="48" t="s">
        <v>76</v>
      </c>
      <c r="F34" s="13"/>
    </row>
    <row r="35" spans="2:10" x14ac:dyDescent="0.2">
      <c r="B35" s="24" t="s">
        <v>39</v>
      </c>
      <c r="C35" s="124"/>
      <c r="D35" s="30"/>
      <c r="E35" s="9"/>
      <c r="F35" s="3"/>
    </row>
    <row r="36" spans="2:10" x14ac:dyDescent="0.2">
      <c r="B36" s="7" t="s">
        <v>77</v>
      </c>
      <c r="C36" s="124">
        <v>4.7199999999999999E-2</v>
      </c>
      <c r="D36" s="30">
        <v>3.15E-2</v>
      </c>
      <c r="E36" s="9" t="s">
        <v>15</v>
      </c>
      <c r="F36" s="3"/>
    </row>
    <row r="37" spans="2:10" x14ac:dyDescent="0.2">
      <c r="B37" s="7" t="s">
        <v>78</v>
      </c>
      <c r="C37" s="124">
        <v>0.1295</v>
      </c>
      <c r="D37" s="123">
        <v>8.6400000000000005E-2</v>
      </c>
      <c r="E37" s="48" t="s">
        <v>79</v>
      </c>
    </row>
    <row r="38" spans="2:10" x14ac:dyDescent="0.2">
      <c r="B38" s="17" t="s">
        <v>80</v>
      </c>
      <c r="C38" s="125"/>
      <c r="D38" s="29"/>
      <c r="E38" s="9"/>
    </row>
    <row r="39" spans="2:10" x14ac:dyDescent="0.2">
      <c r="B39" s="7" t="s">
        <v>77</v>
      </c>
      <c r="C39" s="124">
        <v>1.29E-2</v>
      </c>
      <c r="D39" s="30">
        <v>8.6E-3</v>
      </c>
      <c r="E39" s="9" t="s">
        <v>15</v>
      </c>
    </row>
    <row r="40" spans="2:10" x14ac:dyDescent="0.2">
      <c r="B40" s="7" t="s">
        <v>78</v>
      </c>
      <c r="C40" s="124">
        <v>1.6199999999999999E-2</v>
      </c>
      <c r="D40" s="30">
        <v>1.0800000000000001E-2</v>
      </c>
      <c r="E40" s="48" t="s">
        <v>79</v>
      </c>
      <c r="J40" t="s">
        <v>56</v>
      </c>
    </row>
    <row r="41" spans="2:10" x14ac:dyDescent="0.2">
      <c r="B41" s="26" t="s">
        <v>45</v>
      </c>
      <c r="C41" s="124">
        <v>4.0000000000000001E-3</v>
      </c>
      <c r="D41" s="30">
        <v>4.0000000000000001E-3</v>
      </c>
      <c r="E41" s="27" t="s">
        <v>12</v>
      </c>
    </row>
    <row r="42" spans="2:10" x14ac:dyDescent="0.2">
      <c r="B42" s="54" t="s">
        <v>73</v>
      </c>
      <c r="C42" s="126">
        <v>0.5</v>
      </c>
      <c r="D42" s="127">
        <v>0.5</v>
      </c>
      <c r="E42" s="7">
        <v>28</v>
      </c>
    </row>
    <row r="43" spans="2:10" x14ac:dyDescent="0.2">
      <c r="B43" s="26" t="s">
        <v>37</v>
      </c>
      <c r="C43" s="7"/>
      <c r="D43" s="3"/>
      <c r="E43" s="7"/>
    </row>
    <row r="44" spans="2:10" x14ac:dyDescent="0.2">
      <c r="B44" s="120" t="s">
        <v>81</v>
      </c>
      <c r="C44" s="124">
        <v>4.4999999999999997E-3</v>
      </c>
      <c r="D44" s="3"/>
      <c r="E44" s="27" t="s">
        <v>12</v>
      </c>
    </row>
    <row r="45" spans="2:10" x14ac:dyDescent="0.2">
      <c r="B45" s="25" t="s">
        <v>44</v>
      </c>
      <c r="C45" s="124">
        <v>6.7999999999999996E-3</v>
      </c>
      <c r="D45" s="3"/>
      <c r="E45" s="27" t="s">
        <v>12</v>
      </c>
    </row>
    <row r="46" spans="2:10" x14ac:dyDescent="0.2">
      <c r="B46" s="55" t="s">
        <v>74</v>
      </c>
      <c r="C46" s="124">
        <v>0.01</v>
      </c>
      <c r="D46" s="3"/>
      <c r="E46" s="27" t="s">
        <v>12</v>
      </c>
    </row>
    <row r="47" spans="2:10" x14ac:dyDescent="0.2">
      <c r="B47" s="26" t="s">
        <v>64</v>
      </c>
      <c r="C47" s="125"/>
      <c r="D47" s="3"/>
      <c r="E47" s="7"/>
    </row>
    <row r="48" spans="2:10" x14ac:dyDescent="0.2">
      <c r="B48" s="50" t="s">
        <v>47</v>
      </c>
      <c r="C48" s="124">
        <v>5.4999999999999997E-3</v>
      </c>
      <c r="D48" s="3"/>
      <c r="E48" s="27" t="s">
        <v>12</v>
      </c>
    </row>
    <row r="49" spans="2:5" x14ac:dyDescent="0.2">
      <c r="B49" s="50" t="s">
        <v>60</v>
      </c>
      <c r="C49" s="124">
        <v>0.01</v>
      </c>
      <c r="D49" s="3"/>
      <c r="E49" s="27" t="s">
        <v>12</v>
      </c>
    </row>
    <row r="50" spans="2:5" x14ac:dyDescent="0.2">
      <c r="B50" s="26" t="s">
        <v>61</v>
      </c>
      <c r="C50" s="8"/>
      <c r="D50" s="3"/>
      <c r="E50" s="27"/>
    </row>
    <row r="51" spans="2:5" x14ac:dyDescent="0.2">
      <c r="B51" s="51" t="s">
        <v>62</v>
      </c>
      <c r="C51" s="52">
        <v>8</v>
      </c>
      <c r="D51" s="121" t="s">
        <v>63</v>
      </c>
      <c r="E51" s="53"/>
    </row>
    <row r="52" spans="2:5" x14ac:dyDescent="0.2">
      <c r="B52" s="14" t="s">
        <v>46</v>
      </c>
    </row>
    <row r="53" spans="2:5" x14ac:dyDescent="0.2">
      <c r="B53" s="14" t="s">
        <v>31</v>
      </c>
    </row>
    <row r="54" spans="2:5" x14ac:dyDescent="0.2">
      <c r="B54" s="15"/>
    </row>
    <row r="55" spans="2:5" x14ac:dyDescent="0.2">
      <c r="B55" s="44"/>
    </row>
  </sheetData>
  <sheetProtection sheet="1" objects="1" scenarios="1"/>
  <phoneticPr fontId="3" type="noConversion"/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8" orientation="portrait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60"/>
  <sheetViews>
    <sheetView showZeros="0" workbookViewId="0"/>
  </sheetViews>
  <sheetFormatPr baseColWidth="10" defaultRowHeight="12.75" x14ac:dyDescent="0.2"/>
  <cols>
    <col min="1" max="1" width="5.42578125" customWidth="1"/>
    <col min="2" max="2" width="32.85546875" customWidth="1"/>
    <col min="3" max="3" width="10.28515625" customWidth="1"/>
    <col min="4" max="4" width="9" customWidth="1"/>
    <col min="5" max="5" width="10.28515625" customWidth="1"/>
    <col min="6" max="6" width="11" customWidth="1"/>
    <col min="7" max="7" width="7.42578125" customWidth="1"/>
    <col min="8" max="8" width="11.5703125" customWidth="1"/>
    <col min="9" max="9" width="6.140625" customWidth="1"/>
    <col min="10" max="10" width="10.28515625" customWidth="1"/>
  </cols>
  <sheetData>
    <row r="1" spans="2:8" ht="19.5" x14ac:dyDescent="0.35">
      <c r="B1" s="56" t="s">
        <v>94</v>
      </c>
      <c r="C1" s="10"/>
      <c r="D1" s="10"/>
      <c r="E1" s="10"/>
      <c r="F1" s="10"/>
      <c r="G1" s="10"/>
      <c r="H1" s="10"/>
    </row>
    <row r="2" spans="2:8" ht="15.75" x14ac:dyDescent="0.25">
      <c r="B2" s="130" t="s">
        <v>93</v>
      </c>
    </row>
    <row r="3" spans="2:8" s="58" customFormat="1" ht="19.5" x14ac:dyDescent="0.35">
      <c r="B3" s="58" t="s">
        <v>7</v>
      </c>
      <c r="C3" s="58">
        <v>5</v>
      </c>
    </row>
    <row r="4" spans="2:8" x14ac:dyDescent="0.2">
      <c r="B4" s="113"/>
      <c r="C4" s="112">
        <v>5</v>
      </c>
      <c r="D4" s="68" t="s">
        <v>2</v>
      </c>
      <c r="E4" s="68" t="s">
        <v>17</v>
      </c>
      <c r="F4" s="13"/>
      <c r="G4" s="3"/>
      <c r="H4" s="3"/>
    </row>
    <row r="5" spans="2:8" x14ac:dyDescent="0.2">
      <c r="B5" s="114" t="s">
        <v>18</v>
      </c>
      <c r="C5" s="59">
        <v>151.66999999999999</v>
      </c>
      <c r="D5" s="110">
        <f>Cotisations!C8</f>
        <v>10.25</v>
      </c>
      <c r="E5" s="110">
        <f>ROUND(C5*D5,2)</f>
        <v>1554.62</v>
      </c>
      <c r="F5" s="22"/>
      <c r="G5" s="3"/>
      <c r="H5" s="3"/>
    </row>
    <row r="6" spans="2:8" x14ac:dyDescent="0.2">
      <c r="B6" s="114" t="s">
        <v>50</v>
      </c>
      <c r="C6" s="59">
        <v>17.329999999999998</v>
      </c>
      <c r="D6" s="110">
        <f>ROUND(D5*1.1,2)</f>
        <v>11.28</v>
      </c>
      <c r="E6" s="110">
        <f>ROUND(C6*D6,2)</f>
        <v>195.48</v>
      </c>
      <c r="F6" s="22"/>
      <c r="G6" s="3"/>
      <c r="H6" s="3"/>
    </row>
    <row r="7" spans="2:8" x14ac:dyDescent="0.2">
      <c r="B7" s="114" t="s">
        <v>20</v>
      </c>
      <c r="C7" s="59">
        <v>22</v>
      </c>
      <c r="D7" s="110">
        <f>Cotisations!$C$9</f>
        <v>3.65</v>
      </c>
      <c r="E7" s="110">
        <f>+C7*D7</f>
        <v>80.3</v>
      </c>
      <c r="F7" s="22"/>
      <c r="G7" s="3"/>
      <c r="H7" s="3"/>
    </row>
    <row r="8" spans="2:8" x14ac:dyDescent="0.2">
      <c r="B8" s="114" t="s">
        <v>23</v>
      </c>
      <c r="C8" s="59"/>
      <c r="D8" s="110"/>
      <c r="E8" s="110">
        <f>+C8*D8</f>
        <v>0</v>
      </c>
      <c r="F8" s="22"/>
      <c r="G8" s="3"/>
      <c r="H8" s="3"/>
    </row>
    <row r="9" spans="2:8" x14ac:dyDescent="0.2">
      <c r="B9" s="114" t="s">
        <v>24</v>
      </c>
      <c r="C9" s="59">
        <v>22</v>
      </c>
      <c r="D9" s="110">
        <f>Cotisations!$C$9</f>
        <v>3.65</v>
      </c>
      <c r="E9" s="110">
        <f>+C9*D9</f>
        <v>80.3</v>
      </c>
      <c r="F9" s="21"/>
      <c r="G9" s="3"/>
      <c r="H9" s="3"/>
    </row>
    <row r="10" spans="2:8" x14ac:dyDescent="0.2">
      <c r="B10" s="114"/>
      <c r="C10" s="59"/>
      <c r="D10" s="111"/>
      <c r="E10" s="111"/>
      <c r="F10" s="22"/>
      <c r="G10" s="3"/>
      <c r="H10" s="3"/>
    </row>
    <row r="11" spans="2:8" x14ac:dyDescent="0.2">
      <c r="B11" s="60" t="s">
        <v>26</v>
      </c>
      <c r="C11" s="61"/>
      <c r="D11" s="62"/>
      <c r="E11" s="62">
        <f>ROUND(SUM(E5:E10),2)</f>
        <v>1910.7</v>
      </c>
      <c r="F11" s="22"/>
      <c r="G11" s="3"/>
      <c r="H11" s="3"/>
    </row>
    <row r="12" spans="2:8" x14ac:dyDescent="0.2">
      <c r="B12" s="63" t="s">
        <v>27</v>
      </c>
      <c r="C12" s="64"/>
      <c r="D12" s="65" t="s">
        <v>28</v>
      </c>
      <c r="E12" s="66"/>
      <c r="F12" s="93"/>
      <c r="G12" s="94" t="s">
        <v>29</v>
      </c>
      <c r="H12" s="66"/>
    </row>
    <row r="13" spans="2:8" x14ac:dyDescent="0.2">
      <c r="B13" s="67"/>
      <c r="C13" s="68" t="s">
        <v>30</v>
      </c>
      <c r="D13" s="68" t="s">
        <v>2</v>
      </c>
      <c r="E13" s="68" t="s">
        <v>17</v>
      </c>
      <c r="F13" s="68" t="s">
        <v>30</v>
      </c>
      <c r="G13" s="68" t="s">
        <v>2</v>
      </c>
      <c r="H13" s="95" t="s">
        <v>17</v>
      </c>
    </row>
    <row r="14" spans="2:8" x14ac:dyDescent="0.2">
      <c r="B14" s="67" t="s">
        <v>51</v>
      </c>
      <c r="C14" s="69"/>
      <c r="D14" s="70"/>
      <c r="E14" s="70"/>
      <c r="F14" s="71">
        <f>E11*98.25%+E30+E32</f>
        <v>1898.9027500000002</v>
      </c>
      <c r="G14" s="96">
        <f>Cotisations!$D$15</f>
        <v>6.8000000000000005E-2</v>
      </c>
      <c r="H14" s="97">
        <f>ROUND(F14*G14,2)</f>
        <v>129.13</v>
      </c>
    </row>
    <row r="15" spans="2:8" x14ac:dyDescent="0.2">
      <c r="B15" s="67" t="s">
        <v>48</v>
      </c>
      <c r="C15" s="71"/>
      <c r="D15" s="72"/>
      <c r="E15" s="73"/>
      <c r="F15" s="71">
        <f>F14</f>
        <v>1898.9027500000002</v>
      </c>
      <c r="G15" s="72">
        <f>Cotisations!$D$16+Cotisations!$D$17</f>
        <v>2.9000000000000001E-2</v>
      </c>
      <c r="H15" s="73">
        <f>ROUND(F15*G15,2)</f>
        <v>55.07</v>
      </c>
    </row>
    <row r="16" spans="2:8" x14ac:dyDescent="0.2">
      <c r="B16" s="76" t="s">
        <v>82</v>
      </c>
      <c r="C16" s="71">
        <f>E11</f>
        <v>1910.7</v>
      </c>
      <c r="D16" s="72">
        <f>IF(E11&lt;Cotisations!C11*2.5,7%,13%)</f>
        <v>7.0000000000000007E-2</v>
      </c>
      <c r="E16" s="73">
        <f t="shared" ref="E16:E21" si="0">ROUND(C16*D16,2)</f>
        <v>133.75</v>
      </c>
      <c r="F16" s="71"/>
      <c r="G16" s="72"/>
      <c r="H16" s="73"/>
    </row>
    <row r="17" spans="2:10" x14ac:dyDescent="0.2">
      <c r="B17" s="76" t="s">
        <v>83</v>
      </c>
      <c r="C17" s="71">
        <f>E11</f>
        <v>1910.7</v>
      </c>
      <c r="D17" s="72">
        <f>IF(E11&gt;Pl," ",Cotisations!C22)</f>
        <v>8.5500000000000007E-2</v>
      </c>
      <c r="E17" s="73">
        <f t="shared" si="0"/>
        <v>163.36000000000001</v>
      </c>
      <c r="F17" s="71">
        <f>E11</f>
        <v>1910.7</v>
      </c>
      <c r="G17" s="72">
        <f>IF(E11&gt;Pl," ",Cotisations!D22)</f>
        <v>6.9000000000000006E-2</v>
      </c>
      <c r="H17" s="73">
        <f>ROUND(F17*G17,2)</f>
        <v>131.84</v>
      </c>
    </row>
    <row r="18" spans="2:10" x14ac:dyDescent="0.2">
      <c r="B18" s="76" t="s">
        <v>84</v>
      </c>
      <c r="C18" s="71">
        <f>E11</f>
        <v>1910.7</v>
      </c>
      <c r="D18" s="72">
        <f>Cotisations!C21</f>
        <v>1.9E-2</v>
      </c>
      <c r="E18" s="73">
        <f t="shared" si="0"/>
        <v>36.299999999999997</v>
      </c>
      <c r="F18" s="71">
        <f>E11</f>
        <v>1910.7</v>
      </c>
      <c r="G18" s="72">
        <f>Cotisations!D21</f>
        <v>4.0000000000000001E-3</v>
      </c>
      <c r="H18" s="73">
        <f>ROUND(F18*G18,2)</f>
        <v>7.64</v>
      </c>
      <c r="J18" s="23"/>
    </row>
    <row r="19" spans="2:10" x14ac:dyDescent="0.2">
      <c r="B19" s="76" t="s">
        <v>85</v>
      </c>
      <c r="C19" s="71">
        <f>E11</f>
        <v>1910.7</v>
      </c>
      <c r="D19" s="72">
        <f>Cotisations!C23</f>
        <v>3.0000000000000001E-3</v>
      </c>
      <c r="E19" s="73">
        <f t="shared" si="0"/>
        <v>5.73</v>
      </c>
      <c r="F19" s="71"/>
      <c r="G19" s="72"/>
      <c r="H19" s="73"/>
    </row>
    <row r="20" spans="2:10" x14ac:dyDescent="0.2">
      <c r="B20" s="76" t="s">
        <v>88</v>
      </c>
      <c r="C20" s="71">
        <f>E11</f>
        <v>1910.7</v>
      </c>
      <c r="D20" s="72">
        <f>Cotisations!C31</f>
        <v>2.1000000000000001E-2</v>
      </c>
      <c r="E20" s="73">
        <f t="shared" si="0"/>
        <v>40.119999999999997</v>
      </c>
      <c r="F20" s="71"/>
      <c r="G20" s="72"/>
      <c r="H20" s="73"/>
    </row>
    <row r="21" spans="2:10" x14ac:dyDescent="0.2">
      <c r="B21" s="76" t="s">
        <v>86</v>
      </c>
      <c r="C21" s="71">
        <f>E11</f>
        <v>1910.7</v>
      </c>
      <c r="D21" s="72">
        <f>IF(E11&lt;Cotisations!C11*3.5,3.45%,5.25%)</f>
        <v>3.4500000000000003E-2</v>
      </c>
      <c r="E21" s="73">
        <f t="shared" si="0"/>
        <v>65.92</v>
      </c>
      <c r="F21" s="71"/>
      <c r="G21" s="72"/>
      <c r="H21" s="73"/>
    </row>
    <row r="22" spans="2:10" x14ac:dyDescent="0.2">
      <c r="B22" s="74" t="s">
        <v>25</v>
      </c>
      <c r="C22" s="71">
        <f>E11</f>
        <v>1910.7</v>
      </c>
      <c r="D22" s="72">
        <f>Cotisations!$C34</f>
        <v>4.2000000000000003E-2</v>
      </c>
      <c r="E22" s="73">
        <f>ROUND(C22*D22,5)</f>
        <v>80.249399999999994</v>
      </c>
      <c r="F22" s="71">
        <f>E11</f>
        <v>1910.7</v>
      </c>
      <c r="G22" s="72">
        <f>Cotisations!$D$34</f>
        <v>0</v>
      </c>
      <c r="H22" s="73">
        <f>ROUND(F22*G22,2)</f>
        <v>0</v>
      </c>
    </row>
    <row r="23" spans="2:10" x14ac:dyDescent="0.2">
      <c r="B23" s="76" t="s">
        <v>89</v>
      </c>
      <c r="C23" s="71">
        <f>E11</f>
        <v>1910.7</v>
      </c>
      <c r="D23" s="77">
        <f>Cotisations!C30</f>
        <v>1.6000000000000001E-4</v>
      </c>
      <c r="E23" s="73">
        <f>ROUND(C23*D23,5)</f>
        <v>0.30570999999999998</v>
      </c>
      <c r="F23" s="71"/>
      <c r="G23" s="72"/>
      <c r="H23" s="73"/>
    </row>
    <row r="24" spans="2:10" x14ac:dyDescent="0.2">
      <c r="B24" s="67" t="s">
        <v>39</v>
      </c>
      <c r="C24" s="71"/>
      <c r="D24" s="72"/>
      <c r="E24" s="73">
        <f>ROUND(C24*D24,5)</f>
        <v>0</v>
      </c>
      <c r="F24" s="71"/>
      <c r="G24" s="74"/>
      <c r="H24" s="73">
        <f t="shared" ref="H24:H30" si="1">ROUND(F24*G24,2)</f>
        <v>0</v>
      </c>
    </row>
    <row r="25" spans="2:10" x14ac:dyDescent="0.2">
      <c r="B25" s="75" t="s">
        <v>90</v>
      </c>
      <c r="C25" s="71">
        <f>IF(E11&gt;Pl,Pl,E11)</f>
        <v>1910.7</v>
      </c>
      <c r="D25" s="72">
        <f>Cotisations!$C36</f>
        <v>4.7199999999999999E-2</v>
      </c>
      <c r="E25" s="73">
        <f t="shared" ref="E25:E33" si="2">ROUND(C25*D25,2)</f>
        <v>90.19</v>
      </c>
      <c r="F25" s="71">
        <f>IF(E11&gt;Pl,Pl,E11)</f>
        <v>1910.7</v>
      </c>
      <c r="G25" s="72">
        <f>Cotisations!$D$36</f>
        <v>3.15E-2</v>
      </c>
      <c r="H25" s="73">
        <f t="shared" si="1"/>
        <v>60.19</v>
      </c>
    </row>
    <row r="26" spans="2:10" x14ac:dyDescent="0.2">
      <c r="B26" s="75" t="s">
        <v>91</v>
      </c>
      <c r="C26" s="71">
        <f>IF(E11&gt;Pl,E11-Pl,0)</f>
        <v>0</v>
      </c>
      <c r="D26" s="72">
        <f>Cotisations!$C37</f>
        <v>0.1295</v>
      </c>
      <c r="E26" s="73">
        <f t="shared" si="2"/>
        <v>0</v>
      </c>
      <c r="F26" s="71">
        <f>IF(E11&gt;Pl,E11-Pl,0)</f>
        <v>0</v>
      </c>
      <c r="G26" s="72">
        <f>Cotisations!$D$37</f>
        <v>8.6400000000000005E-2</v>
      </c>
      <c r="H26" s="73">
        <f t="shared" si="1"/>
        <v>0</v>
      </c>
    </row>
    <row r="27" spans="2:10" x14ac:dyDescent="0.2">
      <c r="B27" s="76" t="s">
        <v>80</v>
      </c>
      <c r="C27" s="71"/>
      <c r="D27" s="72"/>
      <c r="E27" s="73">
        <f t="shared" si="2"/>
        <v>0</v>
      </c>
      <c r="F27" s="71"/>
      <c r="G27" s="74"/>
      <c r="H27" s="73">
        <f t="shared" si="1"/>
        <v>0</v>
      </c>
    </row>
    <row r="28" spans="2:10" x14ac:dyDescent="0.2">
      <c r="B28" s="75" t="s">
        <v>90</v>
      </c>
      <c r="C28" s="71">
        <f>IF(E11&gt;Pl,Pl,E11)</f>
        <v>1910.7</v>
      </c>
      <c r="D28" s="72">
        <f>Cotisations!$C39</f>
        <v>1.29E-2</v>
      </c>
      <c r="E28" s="73">
        <f t="shared" si="2"/>
        <v>24.65</v>
      </c>
      <c r="F28" s="71">
        <f>IF(E11&gt;Pl,Pl,E11)</f>
        <v>1910.7</v>
      </c>
      <c r="G28" s="72">
        <f>Cotisations!$D$39</f>
        <v>8.6E-3</v>
      </c>
      <c r="H28" s="73">
        <f t="shared" si="1"/>
        <v>16.43</v>
      </c>
    </row>
    <row r="29" spans="2:10" x14ac:dyDescent="0.2">
      <c r="B29" s="75" t="s">
        <v>91</v>
      </c>
      <c r="C29" s="71">
        <f>IF(E11&gt;Pl,E11-Pl,0)</f>
        <v>0</v>
      </c>
      <c r="D29" s="72">
        <f>Cotisations!$C40</f>
        <v>1.6199999999999999E-2</v>
      </c>
      <c r="E29" s="73">
        <f t="shared" si="2"/>
        <v>0</v>
      </c>
      <c r="F29" s="71">
        <f>IF(E11&gt;Pl,E11-Pl,0)</f>
        <v>0</v>
      </c>
      <c r="G29" s="72">
        <f>Cotisations!$D$40</f>
        <v>1.0800000000000001E-2</v>
      </c>
      <c r="H29" s="73">
        <f t="shared" si="1"/>
        <v>0</v>
      </c>
    </row>
    <row r="30" spans="2:10" x14ac:dyDescent="0.2">
      <c r="B30" s="74" t="s">
        <v>45</v>
      </c>
      <c r="C30" s="78">
        <f>E11</f>
        <v>1910.7</v>
      </c>
      <c r="D30" s="79">
        <f>Cotisations!$C$41</f>
        <v>4.0000000000000001E-3</v>
      </c>
      <c r="E30" s="73">
        <f t="shared" si="2"/>
        <v>7.64</v>
      </c>
      <c r="F30" s="78">
        <f>E11</f>
        <v>1910.7</v>
      </c>
      <c r="G30" s="79">
        <f>Cotisations!$D$41</f>
        <v>4.0000000000000001E-3</v>
      </c>
      <c r="H30" s="73">
        <f t="shared" si="1"/>
        <v>7.64</v>
      </c>
    </row>
    <row r="31" spans="2:10" x14ac:dyDescent="0.2">
      <c r="B31" s="76" t="s">
        <v>59</v>
      </c>
      <c r="C31" s="71">
        <f>E11</f>
        <v>1910.7</v>
      </c>
      <c r="D31" s="80">
        <f>IF(C3&lt;10,Cotisations!C45+Cotisations!C48,Cotisations!C45+Cotisations!C49)</f>
        <v>1.2299999999999998E-2</v>
      </c>
      <c r="E31" s="73">
        <f t="shared" si="2"/>
        <v>23.5</v>
      </c>
      <c r="F31" s="71"/>
      <c r="G31" s="72"/>
      <c r="H31" s="73"/>
    </row>
    <row r="32" spans="2:10" x14ac:dyDescent="0.2">
      <c r="B32" s="74" t="s">
        <v>52</v>
      </c>
      <c r="C32" s="81"/>
      <c r="D32" s="67"/>
      <c r="E32" s="73">
        <v>14</v>
      </c>
      <c r="F32" s="98"/>
      <c r="G32" s="79"/>
      <c r="H32" s="99">
        <v>14</v>
      </c>
    </row>
    <row r="33" spans="2:9" x14ac:dyDescent="0.2">
      <c r="B33" s="76" t="s">
        <v>92</v>
      </c>
      <c r="C33" s="78">
        <f>E11</f>
        <v>1910.7</v>
      </c>
      <c r="D33" s="79">
        <f>Cotisations!C46</f>
        <v>0.01</v>
      </c>
      <c r="E33" s="73">
        <f t="shared" si="2"/>
        <v>19.11</v>
      </c>
      <c r="F33" s="98"/>
      <c r="G33" s="79"/>
      <c r="H33" s="99"/>
      <c r="I33" s="18"/>
    </row>
    <row r="34" spans="2:9" x14ac:dyDescent="0.2">
      <c r="B34" s="82" t="s">
        <v>55</v>
      </c>
      <c r="C34" s="83">
        <f>IF(C3&lt;20,IF(C6&gt;0,C6,0),0)</f>
        <v>17.329999999999998</v>
      </c>
      <c r="D34" s="84">
        <f>IF(C3&lt;20,1.5,0)</f>
        <v>1.5</v>
      </c>
      <c r="E34" s="73">
        <f>IF(C3&lt;20,ROUND(-C34*D34,2)," ")</f>
        <v>-26</v>
      </c>
      <c r="F34" s="83">
        <f>E6</f>
        <v>195.48</v>
      </c>
      <c r="G34" s="100">
        <v>0.11310000000000001</v>
      </c>
      <c r="H34" s="84">
        <f>-F34*G34</f>
        <v>-22.108788000000001</v>
      </c>
      <c r="I34" s="18"/>
    </row>
    <row r="35" spans="2:9" x14ac:dyDescent="0.2">
      <c r="B35" s="85"/>
      <c r="C35" s="86"/>
      <c r="D35" s="87" t="s">
        <v>32</v>
      </c>
      <c r="E35" s="88">
        <f>SUM(E16:E34)</f>
        <v>678.82511000000011</v>
      </c>
      <c r="F35" s="101"/>
      <c r="G35" s="102" t="s">
        <v>32</v>
      </c>
      <c r="H35" s="84">
        <f>SUM(H14:H34)</f>
        <v>399.83121199999994</v>
      </c>
    </row>
    <row r="36" spans="2:9" x14ac:dyDescent="0.2">
      <c r="B36" s="85"/>
      <c r="C36" s="89" t="s">
        <v>33</v>
      </c>
      <c r="D36" s="90"/>
      <c r="E36" s="90"/>
      <c r="F36" s="103"/>
      <c r="G36" s="104"/>
      <c r="H36" s="73">
        <f>+E11-H35</f>
        <v>1510.8687880000002</v>
      </c>
    </row>
    <row r="37" spans="2:9" x14ac:dyDescent="0.2">
      <c r="B37" s="85"/>
      <c r="C37" s="91" t="s">
        <v>34</v>
      </c>
      <c r="D37" s="85"/>
      <c r="E37" s="85"/>
      <c r="F37" s="105"/>
      <c r="G37" s="106"/>
      <c r="H37" s="73">
        <f>-E7</f>
        <v>-80.3</v>
      </c>
    </row>
    <row r="38" spans="2:9" x14ac:dyDescent="0.2">
      <c r="B38" s="85"/>
      <c r="C38" s="64" t="s">
        <v>35</v>
      </c>
      <c r="D38" s="92"/>
      <c r="E38" s="92"/>
      <c r="F38" s="107"/>
      <c r="G38" s="108"/>
      <c r="H38" s="73">
        <f>-E8</f>
        <v>0</v>
      </c>
    </row>
    <row r="39" spans="2:9" x14ac:dyDescent="0.2">
      <c r="B39" s="39"/>
      <c r="C39" s="3"/>
      <c r="D39" s="3"/>
      <c r="E39" s="93" t="s">
        <v>36</v>
      </c>
      <c r="F39" s="109"/>
      <c r="G39" s="66"/>
      <c r="H39" s="88">
        <f>SUM(H36:H38)</f>
        <v>1430.5687880000003</v>
      </c>
    </row>
    <row r="40" spans="2:9" x14ac:dyDescent="0.2">
      <c r="B40" s="39"/>
      <c r="C40" s="3"/>
      <c r="D40" s="3"/>
      <c r="E40" s="93" t="s">
        <v>95</v>
      </c>
      <c r="F40" s="109"/>
      <c r="G40" s="129"/>
      <c r="H40" s="88">
        <f>IF(E11&gt;1.6*Cotisations!$C$8*169,0,(0.3206/0.6)*(1.6*(Cotisations!$C$8*169/E11)-1)*E11)</f>
        <v>460.00756666666683</v>
      </c>
    </row>
    <row r="41" spans="2:9" ht="15.75" x14ac:dyDescent="0.25">
      <c r="B41" s="39"/>
      <c r="C41" s="57"/>
      <c r="D41" s="4"/>
      <c r="E41" s="115" t="s">
        <v>65</v>
      </c>
      <c r="F41" s="116"/>
      <c r="G41" s="116"/>
      <c r="H41" s="117">
        <f>E11+E35-H40</f>
        <v>2129.5175433333334</v>
      </c>
    </row>
    <row r="42" spans="2:9" x14ac:dyDescent="0.2">
      <c r="B42" s="3"/>
      <c r="C42" s="3"/>
      <c r="D42" s="3"/>
      <c r="E42" s="3"/>
      <c r="F42" s="3"/>
      <c r="G42" s="3"/>
      <c r="H42" s="3"/>
    </row>
    <row r="43" spans="2:9" x14ac:dyDescent="0.2">
      <c r="B43" s="3"/>
      <c r="C43" s="3"/>
      <c r="D43" s="3"/>
      <c r="E43" s="3"/>
      <c r="F43" s="3"/>
      <c r="G43" s="3"/>
      <c r="H43" s="3"/>
    </row>
    <row r="44" spans="2:9" x14ac:dyDescent="0.2">
      <c r="B44" s="3"/>
      <c r="C44" s="3"/>
      <c r="D44" s="3"/>
      <c r="E44" s="3"/>
      <c r="F44" s="3"/>
      <c r="G44" s="3"/>
      <c r="H44" s="3"/>
    </row>
    <row r="46" spans="2:9" x14ac:dyDescent="0.2">
      <c r="B46" s="3"/>
      <c r="C46" s="3"/>
      <c r="D46" s="3"/>
      <c r="E46" s="3"/>
      <c r="F46" s="3"/>
      <c r="G46" s="3"/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x14ac:dyDescent="0.2">
      <c r="B48" s="3"/>
      <c r="C48" s="3"/>
      <c r="D48" s="3"/>
      <c r="E48" s="3"/>
      <c r="F48" s="3"/>
      <c r="G48" s="3"/>
      <c r="H48" s="3"/>
    </row>
    <row r="49" spans="2:9" x14ac:dyDescent="0.2">
      <c r="B49" s="3"/>
      <c r="C49" s="13"/>
      <c r="D49" s="13"/>
      <c r="E49" s="13"/>
      <c r="F49" s="13"/>
      <c r="G49" s="3"/>
      <c r="H49" s="3"/>
    </row>
    <row r="50" spans="2:9" x14ac:dyDescent="0.2">
      <c r="B50" s="3"/>
      <c r="C50" s="22"/>
      <c r="D50" s="21"/>
      <c r="E50" s="21"/>
      <c r="F50" s="22"/>
      <c r="G50" s="3"/>
      <c r="H50" s="3"/>
    </row>
    <row r="51" spans="2:9" x14ac:dyDescent="0.2">
      <c r="B51" s="3"/>
      <c r="C51" s="22"/>
      <c r="D51" s="21"/>
      <c r="E51" s="21"/>
      <c r="F51" s="22"/>
      <c r="G51" s="3"/>
      <c r="H51" s="3"/>
    </row>
    <row r="52" spans="2:9" x14ac:dyDescent="0.2">
      <c r="B52" s="3"/>
      <c r="C52" s="22"/>
      <c r="D52" s="21"/>
      <c r="E52" s="21"/>
      <c r="F52" s="22"/>
      <c r="G52" s="3"/>
      <c r="H52" s="3"/>
    </row>
    <row r="53" spans="2:9" x14ac:dyDescent="0.2">
      <c r="B53" s="3"/>
      <c r="C53" s="31"/>
      <c r="D53" s="21"/>
      <c r="E53" s="21"/>
      <c r="F53" s="22"/>
      <c r="G53" s="3"/>
      <c r="H53" s="3"/>
    </row>
    <row r="54" spans="2:9" x14ac:dyDescent="0.2">
      <c r="B54" s="3"/>
      <c r="C54" s="31"/>
      <c r="D54" s="21"/>
      <c r="E54" s="21"/>
      <c r="F54" s="22"/>
      <c r="G54" s="3"/>
      <c r="H54" s="3"/>
    </row>
    <row r="55" spans="2:9" x14ac:dyDescent="0.2">
      <c r="B55" s="3"/>
      <c r="C55" s="21"/>
      <c r="D55" s="21"/>
      <c r="E55" s="21"/>
      <c r="F55" s="22"/>
      <c r="G55" s="3"/>
      <c r="H55" s="3"/>
    </row>
    <row r="56" spans="2:9" x14ac:dyDescent="0.2">
      <c r="B56" s="12"/>
      <c r="C56" s="21"/>
      <c r="D56" s="21"/>
      <c r="E56" s="21"/>
      <c r="F56" s="22"/>
      <c r="G56" s="3"/>
      <c r="H56" s="3"/>
    </row>
    <row r="57" spans="2:9" x14ac:dyDescent="0.2">
      <c r="B57" s="13"/>
      <c r="C57" s="3"/>
      <c r="D57" s="32"/>
      <c r="E57" s="3"/>
      <c r="F57" s="3"/>
      <c r="G57" s="32"/>
      <c r="H57" s="3"/>
    </row>
    <row r="58" spans="2:9" x14ac:dyDescent="0.2">
      <c r="B58" s="3"/>
      <c r="C58" s="28"/>
      <c r="D58" s="28"/>
      <c r="E58" s="28"/>
      <c r="F58" s="28"/>
      <c r="G58" s="28"/>
      <c r="H58" s="28"/>
      <c r="I58" s="18"/>
    </row>
    <row r="59" spans="2:9" x14ac:dyDescent="0.2">
      <c r="B59" s="3"/>
      <c r="C59" s="40"/>
      <c r="D59" s="41"/>
      <c r="E59" s="41"/>
      <c r="F59" s="35"/>
      <c r="G59" s="36"/>
      <c r="H59" s="35"/>
      <c r="I59" s="18"/>
    </row>
    <row r="60" spans="2:9" x14ac:dyDescent="0.2">
      <c r="B60" s="3"/>
      <c r="C60" s="41"/>
      <c r="D60" s="41"/>
      <c r="E60" s="41"/>
      <c r="F60" s="35"/>
      <c r="G60" s="36"/>
      <c r="H60" s="35"/>
      <c r="I60" s="18"/>
    </row>
    <row r="61" spans="2:9" x14ac:dyDescent="0.2">
      <c r="B61" s="33"/>
      <c r="C61" s="35"/>
      <c r="D61" s="36"/>
      <c r="E61" s="35"/>
      <c r="F61" s="35"/>
      <c r="G61" s="36"/>
      <c r="H61" s="35"/>
      <c r="I61" s="18"/>
    </row>
    <row r="62" spans="2:9" x14ac:dyDescent="0.2">
      <c r="B62" s="33"/>
      <c r="C62" s="35"/>
      <c r="D62" s="36"/>
      <c r="E62" s="35"/>
      <c r="F62" s="35"/>
      <c r="G62" s="36"/>
      <c r="H62" s="35"/>
      <c r="I62" s="18"/>
    </row>
    <row r="63" spans="2:9" x14ac:dyDescent="0.2">
      <c r="B63" s="34"/>
      <c r="C63" s="35"/>
      <c r="D63" s="36"/>
      <c r="E63" s="35"/>
      <c r="F63" s="35"/>
      <c r="G63" s="36"/>
      <c r="H63" s="35"/>
      <c r="I63" s="18"/>
    </row>
    <row r="64" spans="2:9" x14ac:dyDescent="0.2">
      <c r="B64" s="34"/>
      <c r="C64" s="35"/>
      <c r="D64" s="36"/>
      <c r="E64" s="35"/>
      <c r="F64" s="35"/>
      <c r="G64" s="36"/>
      <c r="H64" s="35"/>
      <c r="I64" s="18"/>
    </row>
    <row r="65" spans="2:9" x14ac:dyDescent="0.2">
      <c r="B65" s="33"/>
      <c r="C65" s="35"/>
      <c r="D65" s="36"/>
      <c r="E65" s="35"/>
      <c r="F65" s="35"/>
      <c r="G65" s="36"/>
      <c r="H65" s="35"/>
      <c r="I65" s="18"/>
    </row>
    <row r="66" spans="2:9" x14ac:dyDescent="0.2">
      <c r="B66" s="3"/>
      <c r="C66" s="35"/>
      <c r="D66" s="36"/>
      <c r="E66" s="35"/>
      <c r="F66" s="35"/>
      <c r="G66" s="37"/>
      <c r="H66" s="35"/>
      <c r="I66" s="18"/>
    </row>
    <row r="67" spans="2:9" x14ac:dyDescent="0.2">
      <c r="B67" s="34"/>
      <c r="C67" s="35"/>
      <c r="D67" s="36"/>
      <c r="E67" s="35"/>
      <c r="F67" s="35"/>
      <c r="G67" s="36"/>
      <c r="H67" s="35"/>
      <c r="I67" s="18"/>
    </row>
    <row r="68" spans="2:9" x14ac:dyDescent="0.2">
      <c r="B68" s="34"/>
      <c r="C68" s="35"/>
      <c r="D68" s="36"/>
      <c r="E68" s="35"/>
      <c r="F68" s="35"/>
      <c r="G68" s="36"/>
      <c r="H68" s="35"/>
      <c r="I68" s="18"/>
    </row>
    <row r="69" spans="2:9" x14ac:dyDescent="0.2">
      <c r="B69" s="33"/>
      <c r="C69" s="35"/>
      <c r="D69" s="36"/>
      <c r="E69" s="35"/>
      <c r="F69" s="35"/>
      <c r="G69" s="37"/>
      <c r="H69" s="35"/>
      <c r="I69" s="18"/>
    </row>
    <row r="70" spans="2:9" x14ac:dyDescent="0.2">
      <c r="B70" s="34"/>
      <c r="C70" s="35"/>
      <c r="D70" s="36"/>
      <c r="E70" s="35"/>
      <c r="F70" s="35"/>
      <c r="G70" s="36"/>
      <c r="H70" s="35"/>
      <c r="I70" s="18"/>
    </row>
    <row r="71" spans="2:9" x14ac:dyDescent="0.2">
      <c r="B71" s="34"/>
      <c r="C71" s="35"/>
      <c r="D71" s="36"/>
      <c r="E71" s="35"/>
      <c r="F71" s="35"/>
      <c r="G71" s="36"/>
      <c r="H71" s="35"/>
      <c r="I71" s="18"/>
    </row>
    <row r="72" spans="2:9" x14ac:dyDescent="0.2">
      <c r="B72" s="33"/>
      <c r="C72" s="35"/>
      <c r="D72" s="36"/>
      <c r="E72" s="35"/>
      <c r="F72" s="35"/>
      <c r="G72" s="36"/>
      <c r="H72" s="35"/>
      <c r="I72" s="18"/>
    </row>
    <row r="73" spans="2:9" x14ac:dyDescent="0.2">
      <c r="B73" s="3"/>
      <c r="C73" s="42"/>
      <c r="D73" s="30"/>
      <c r="E73" s="42"/>
      <c r="F73" s="42"/>
      <c r="G73" s="30"/>
      <c r="H73" s="42"/>
      <c r="I73" s="18"/>
    </row>
    <row r="74" spans="2:9" x14ac:dyDescent="0.2">
      <c r="B74" s="33"/>
      <c r="C74" s="35"/>
      <c r="D74" s="35"/>
      <c r="E74" s="35"/>
      <c r="F74" s="38"/>
      <c r="G74" s="36"/>
      <c r="H74" s="35"/>
      <c r="I74" s="18"/>
    </row>
    <row r="75" spans="2:9" x14ac:dyDescent="0.2">
      <c r="B75" s="37"/>
      <c r="C75" s="35"/>
      <c r="D75" s="36"/>
      <c r="E75" s="35"/>
      <c r="F75" s="38"/>
      <c r="G75" s="36"/>
      <c r="H75" s="35"/>
      <c r="I75" s="18"/>
    </row>
    <row r="76" spans="2:9" x14ac:dyDescent="0.2">
      <c r="B76" s="3"/>
      <c r="C76" s="41"/>
      <c r="D76" s="41"/>
      <c r="E76" s="40"/>
      <c r="F76" s="40"/>
      <c r="G76" s="41"/>
      <c r="H76" s="35"/>
      <c r="I76" s="18"/>
    </row>
    <row r="77" spans="2:9" x14ac:dyDescent="0.2">
      <c r="B77" s="3"/>
      <c r="C77" s="29"/>
      <c r="D77" s="29"/>
      <c r="E77" s="29"/>
      <c r="F77" s="42"/>
      <c r="G77" s="29"/>
      <c r="H77" s="35"/>
      <c r="I77" s="18"/>
    </row>
    <row r="78" spans="2:9" x14ac:dyDescent="0.2">
      <c r="B78" s="3"/>
      <c r="C78" s="29"/>
      <c r="D78" s="29"/>
      <c r="E78" s="29"/>
      <c r="F78" s="42"/>
      <c r="G78" s="29"/>
      <c r="H78" s="35"/>
      <c r="I78" s="18"/>
    </row>
    <row r="79" spans="2:9" x14ac:dyDescent="0.2">
      <c r="B79" s="3"/>
      <c r="C79" s="29"/>
      <c r="D79" s="29"/>
      <c r="E79" s="29"/>
      <c r="F79" s="42"/>
      <c r="G79" s="29"/>
      <c r="H79" s="35"/>
      <c r="I79" s="18"/>
    </row>
    <row r="80" spans="2:9" x14ac:dyDescent="0.2">
      <c r="B80" s="3"/>
      <c r="C80" s="29"/>
      <c r="D80" s="29"/>
      <c r="E80" s="29"/>
      <c r="F80" s="42"/>
      <c r="G80" s="29"/>
      <c r="H80" s="35"/>
      <c r="I80" s="18"/>
    </row>
    <row r="81" spans="2:9" x14ac:dyDescent="0.2">
      <c r="B81" s="3"/>
      <c r="C81" s="29"/>
      <c r="D81" s="29"/>
      <c r="E81" s="29"/>
      <c r="F81" s="42"/>
      <c r="G81" s="29"/>
      <c r="H81" s="35"/>
      <c r="I81" s="18"/>
    </row>
    <row r="82" spans="2:9" x14ac:dyDescent="0.2">
      <c r="B82" s="39"/>
      <c r="C82" s="29"/>
      <c r="D82" s="29"/>
      <c r="E82" s="29"/>
      <c r="F82" s="42"/>
      <c r="G82" s="29"/>
      <c r="H82" s="35"/>
      <c r="I82" s="18"/>
    </row>
    <row r="83" spans="2:9" x14ac:dyDescent="0.2">
      <c r="B83" s="39"/>
      <c r="C83" s="29"/>
      <c r="D83" s="29"/>
      <c r="E83" s="29"/>
      <c r="F83" s="42"/>
      <c r="G83" s="29"/>
      <c r="H83" s="35"/>
      <c r="I83" s="18"/>
    </row>
    <row r="84" spans="2:9" x14ac:dyDescent="0.2">
      <c r="B84" s="39"/>
      <c r="C84" s="43"/>
      <c r="D84" s="29"/>
      <c r="E84" s="29"/>
      <c r="F84" s="29"/>
      <c r="G84" s="29"/>
      <c r="H84" s="35"/>
      <c r="I84" s="18"/>
    </row>
    <row r="85" spans="2:9" x14ac:dyDescent="0.2">
      <c r="B85" s="3"/>
      <c r="C85" s="29"/>
      <c r="D85" s="29"/>
      <c r="E85" s="29"/>
      <c r="F85" s="29"/>
      <c r="G85" s="29"/>
      <c r="H85" s="29"/>
      <c r="I85" s="18"/>
    </row>
    <row r="86" spans="2:9" x14ac:dyDescent="0.2">
      <c r="B86" s="3"/>
      <c r="C86" s="29"/>
      <c r="D86" s="29"/>
      <c r="E86" s="29"/>
      <c r="F86" s="29"/>
      <c r="G86" s="29"/>
      <c r="H86" s="29"/>
      <c r="I86" s="18"/>
    </row>
    <row r="87" spans="2:9" x14ac:dyDescent="0.2">
      <c r="B87" s="3"/>
      <c r="C87" s="29"/>
      <c r="D87" s="29"/>
      <c r="E87" s="29"/>
      <c r="F87" s="29"/>
      <c r="G87" s="29"/>
      <c r="H87" s="29"/>
      <c r="I87" s="18"/>
    </row>
    <row r="88" spans="2:9" x14ac:dyDescent="0.2">
      <c r="B88" s="3"/>
      <c r="C88" s="29"/>
      <c r="D88" s="29"/>
      <c r="E88" s="29"/>
      <c r="F88" s="29"/>
      <c r="G88" s="29"/>
      <c r="H88" s="29"/>
      <c r="I88" s="18"/>
    </row>
    <row r="89" spans="2:9" x14ac:dyDescent="0.2">
      <c r="B89" s="3"/>
      <c r="C89" s="29"/>
      <c r="D89" s="29"/>
      <c r="E89" s="29"/>
      <c r="F89" s="29"/>
      <c r="G89" s="29"/>
      <c r="H89" s="29"/>
      <c r="I89" s="18"/>
    </row>
    <row r="90" spans="2:9" x14ac:dyDescent="0.2">
      <c r="B90" s="3"/>
      <c r="C90" s="29"/>
      <c r="D90" s="29"/>
      <c r="E90" s="29"/>
      <c r="F90" s="29"/>
      <c r="G90" s="29"/>
      <c r="H90" s="29"/>
      <c r="I90" s="18"/>
    </row>
    <row r="91" spans="2:9" x14ac:dyDescent="0.2">
      <c r="B91" s="3"/>
      <c r="C91" s="29"/>
      <c r="D91" s="29"/>
      <c r="E91" s="29"/>
      <c r="F91" s="29"/>
      <c r="G91" s="29"/>
      <c r="H91" s="29"/>
      <c r="I91" s="18"/>
    </row>
    <row r="92" spans="2:9" x14ac:dyDescent="0.2">
      <c r="B92" s="3"/>
      <c r="C92" s="29"/>
      <c r="D92" s="29"/>
      <c r="E92" s="29"/>
      <c r="F92" s="29"/>
      <c r="G92" s="29"/>
      <c r="H92" s="29"/>
      <c r="I92" s="18"/>
    </row>
    <row r="93" spans="2:9" x14ac:dyDescent="0.2">
      <c r="B93" s="3"/>
      <c r="C93" s="29"/>
      <c r="D93" s="29"/>
      <c r="E93" s="29"/>
      <c r="F93" s="29"/>
      <c r="G93" s="29"/>
      <c r="H93" s="29"/>
      <c r="I93" s="18"/>
    </row>
    <row r="94" spans="2:9" x14ac:dyDescent="0.2">
      <c r="B94" s="3"/>
      <c r="C94" s="29"/>
      <c r="D94" s="29"/>
      <c r="E94" s="29"/>
      <c r="F94" s="29"/>
      <c r="G94" s="29"/>
      <c r="H94" s="29"/>
      <c r="I94" s="18"/>
    </row>
    <row r="95" spans="2:9" x14ac:dyDescent="0.2">
      <c r="B95" s="3"/>
      <c r="C95" s="29"/>
      <c r="D95" s="29"/>
      <c r="E95" s="29"/>
      <c r="F95" s="29"/>
      <c r="G95" s="29"/>
      <c r="H95" s="29"/>
      <c r="I95" s="18"/>
    </row>
    <row r="96" spans="2:9" x14ac:dyDescent="0.2">
      <c r="B96" s="3"/>
      <c r="C96" s="29"/>
      <c r="D96" s="29"/>
      <c r="E96" s="29"/>
      <c r="F96" s="29"/>
      <c r="G96" s="29"/>
      <c r="H96" s="29"/>
      <c r="I96" s="18"/>
    </row>
    <row r="97" spans="2:9" x14ac:dyDescent="0.2">
      <c r="B97" s="3"/>
      <c r="C97" s="29"/>
      <c r="D97" s="29"/>
      <c r="E97" s="29"/>
      <c r="F97" s="29"/>
      <c r="G97" s="29"/>
      <c r="H97" s="29"/>
      <c r="I97" s="18"/>
    </row>
    <row r="98" spans="2:9" x14ac:dyDescent="0.2">
      <c r="B98" s="3"/>
      <c r="C98" s="29"/>
      <c r="D98" s="29"/>
      <c r="E98" s="29"/>
      <c r="F98" s="29"/>
      <c r="G98" s="29"/>
      <c r="H98" s="29"/>
      <c r="I98" s="18"/>
    </row>
    <row r="99" spans="2:9" x14ac:dyDescent="0.2">
      <c r="B99" s="3"/>
      <c r="C99" s="29"/>
      <c r="D99" s="29"/>
      <c r="E99" s="29"/>
      <c r="F99" s="29"/>
      <c r="G99" s="29"/>
      <c r="H99" s="29"/>
      <c r="I99" s="18"/>
    </row>
    <row r="100" spans="2:9" x14ac:dyDescent="0.2">
      <c r="B100" s="3"/>
      <c r="C100" s="29"/>
      <c r="D100" s="29"/>
      <c r="E100" s="29"/>
      <c r="F100" s="29"/>
      <c r="G100" s="29"/>
      <c r="H100" s="29"/>
      <c r="I100" s="18"/>
    </row>
    <row r="101" spans="2:9" x14ac:dyDescent="0.2">
      <c r="B101" s="3"/>
      <c r="C101" s="29"/>
      <c r="D101" s="29"/>
      <c r="E101" s="29"/>
      <c r="F101" s="29"/>
      <c r="G101" s="29"/>
      <c r="H101" s="29"/>
      <c r="I101" s="18"/>
    </row>
    <row r="102" spans="2:9" x14ac:dyDescent="0.2">
      <c r="B102" s="3"/>
      <c r="C102" s="29"/>
      <c r="D102" s="29"/>
      <c r="E102" s="29"/>
      <c r="F102" s="29"/>
      <c r="G102" s="29"/>
      <c r="H102" s="29"/>
      <c r="I102" s="18"/>
    </row>
    <row r="103" spans="2:9" x14ac:dyDescent="0.2">
      <c r="B103" s="3"/>
      <c r="C103" s="29"/>
      <c r="D103" s="29"/>
      <c r="E103" s="29"/>
      <c r="F103" s="29"/>
      <c r="G103" s="29"/>
      <c r="H103" s="29"/>
      <c r="I103" s="18"/>
    </row>
    <row r="104" spans="2:9" x14ac:dyDescent="0.2">
      <c r="B104" s="3"/>
      <c r="C104" s="29"/>
      <c r="D104" s="29"/>
      <c r="E104" s="29"/>
      <c r="F104" s="29"/>
      <c r="G104" s="29"/>
      <c r="H104" s="29"/>
      <c r="I104" s="18"/>
    </row>
    <row r="105" spans="2:9" x14ac:dyDescent="0.2">
      <c r="B105" s="3"/>
      <c r="C105" s="29"/>
      <c r="D105" s="29"/>
      <c r="E105" s="29"/>
      <c r="F105" s="29"/>
      <c r="G105" s="29"/>
      <c r="H105" s="29"/>
      <c r="I105" s="18"/>
    </row>
    <row r="106" spans="2:9" x14ac:dyDescent="0.2">
      <c r="B106" s="3"/>
      <c r="C106" s="29"/>
      <c r="D106" s="29"/>
      <c r="E106" s="29"/>
      <c r="F106" s="29"/>
      <c r="G106" s="29"/>
      <c r="H106" s="29"/>
      <c r="I106" s="18"/>
    </row>
    <row r="107" spans="2:9" x14ac:dyDescent="0.2">
      <c r="B107" s="3"/>
      <c r="C107" s="29"/>
      <c r="D107" s="29"/>
      <c r="E107" s="29"/>
      <c r="F107" s="29"/>
      <c r="G107" s="29"/>
      <c r="H107" s="29"/>
      <c r="I107" s="18"/>
    </row>
    <row r="108" spans="2:9" x14ac:dyDescent="0.2">
      <c r="B108" s="3"/>
      <c r="C108" s="29"/>
      <c r="D108" s="29"/>
      <c r="E108" s="29"/>
      <c r="F108" s="29"/>
      <c r="G108" s="29"/>
      <c r="H108" s="29"/>
      <c r="I108" s="18"/>
    </row>
    <row r="109" spans="2:9" x14ac:dyDescent="0.2">
      <c r="C109" s="18"/>
      <c r="D109" s="18"/>
      <c r="E109" s="18"/>
      <c r="F109" s="18"/>
      <c r="G109" s="18"/>
      <c r="H109" s="18"/>
      <c r="I109" s="18"/>
    </row>
    <row r="110" spans="2:9" x14ac:dyDescent="0.2">
      <c r="C110" s="18"/>
      <c r="D110" s="18"/>
      <c r="E110" s="18"/>
      <c r="F110" s="18"/>
      <c r="G110" s="18"/>
      <c r="H110" s="18"/>
      <c r="I110" s="18"/>
    </row>
    <row r="111" spans="2:9" x14ac:dyDescent="0.2">
      <c r="C111" s="18"/>
      <c r="D111" s="18"/>
      <c r="E111" s="18"/>
      <c r="F111" s="18"/>
      <c r="G111" s="18"/>
      <c r="H111" s="18"/>
      <c r="I111" s="18"/>
    </row>
    <row r="112" spans="2:9" x14ac:dyDescent="0.2">
      <c r="C112" s="18"/>
      <c r="D112" s="18"/>
      <c r="E112" s="18"/>
      <c r="F112" s="18"/>
      <c r="G112" s="18"/>
      <c r="H112" s="18"/>
      <c r="I112" s="18"/>
    </row>
    <row r="113" spans="3:9" x14ac:dyDescent="0.2">
      <c r="C113" s="18"/>
      <c r="D113" s="18"/>
      <c r="E113" s="18"/>
      <c r="F113" s="18"/>
      <c r="G113" s="18"/>
      <c r="H113" s="18"/>
      <c r="I113" s="18"/>
    </row>
    <row r="114" spans="3:9" x14ac:dyDescent="0.2">
      <c r="C114" s="18"/>
      <c r="D114" s="18"/>
      <c r="E114" s="18"/>
      <c r="F114" s="18"/>
      <c r="G114" s="18"/>
      <c r="H114" s="18"/>
      <c r="I114" s="18"/>
    </row>
    <row r="115" spans="3:9" x14ac:dyDescent="0.2">
      <c r="C115" s="18"/>
      <c r="D115" s="18"/>
      <c r="E115" s="18"/>
      <c r="F115" s="18"/>
      <c r="G115" s="18"/>
      <c r="H115" s="18"/>
      <c r="I115" s="18"/>
    </row>
    <row r="116" spans="3:9" x14ac:dyDescent="0.2">
      <c r="C116" s="18"/>
      <c r="D116" s="18"/>
      <c r="E116" s="18"/>
      <c r="F116" s="18"/>
      <c r="G116" s="18"/>
      <c r="H116" s="18"/>
      <c r="I116" s="18"/>
    </row>
    <row r="117" spans="3:9" x14ac:dyDescent="0.2">
      <c r="C117" s="18"/>
      <c r="D117" s="18"/>
      <c r="E117" s="18"/>
      <c r="F117" s="18"/>
      <c r="G117" s="18"/>
      <c r="H117" s="18"/>
      <c r="I117" s="18"/>
    </row>
    <row r="118" spans="3:9" x14ac:dyDescent="0.2">
      <c r="C118" s="18"/>
      <c r="D118" s="18"/>
      <c r="E118" s="18"/>
      <c r="F118" s="18"/>
      <c r="G118" s="18"/>
      <c r="H118" s="18"/>
      <c r="I118" s="18"/>
    </row>
    <row r="119" spans="3:9" x14ac:dyDescent="0.2">
      <c r="C119" s="18"/>
      <c r="D119" s="18"/>
      <c r="E119" s="18"/>
      <c r="F119" s="18"/>
      <c r="G119" s="18"/>
      <c r="H119" s="18"/>
      <c r="I119" s="18"/>
    </row>
    <row r="120" spans="3:9" x14ac:dyDescent="0.2">
      <c r="C120" s="18"/>
      <c r="D120" s="18"/>
      <c r="E120" s="18"/>
      <c r="F120" s="18"/>
      <c r="G120" s="18"/>
      <c r="H120" s="18"/>
      <c r="I120" s="18"/>
    </row>
    <row r="121" spans="3:9" x14ac:dyDescent="0.2">
      <c r="C121" s="18"/>
      <c r="D121" s="18"/>
      <c r="E121" s="18"/>
      <c r="F121" s="18"/>
      <c r="G121" s="18"/>
      <c r="H121" s="18"/>
      <c r="I121" s="18"/>
    </row>
    <row r="122" spans="3:9" x14ac:dyDescent="0.2">
      <c r="C122" s="18"/>
      <c r="D122" s="18"/>
      <c r="E122" s="18"/>
      <c r="F122" s="18"/>
      <c r="G122" s="18"/>
      <c r="H122" s="18"/>
      <c r="I122" s="18"/>
    </row>
    <row r="123" spans="3:9" x14ac:dyDescent="0.2">
      <c r="C123" s="18"/>
      <c r="D123" s="18"/>
      <c r="E123" s="18"/>
      <c r="F123" s="18"/>
      <c r="G123" s="18"/>
      <c r="H123" s="18"/>
      <c r="I123" s="18"/>
    </row>
    <row r="124" spans="3:9" x14ac:dyDescent="0.2">
      <c r="C124" s="18"/>
      <c r="D124" s="18"/>
      <c r="E124" s="18"/>
      <c r="F124" s="18"/>
      <c r="G124" s="18"/>
      <c r="H124" s="18"/>
      <c r="I124" s="18"/>
    </row>
    <row r="125" spans="3:9" x14ac:dyDescent="0.2">
      <c r="C125" s="18"/>
      <c r="D125" s="18"/>
      <c r="E125" s="18"/>
      <c r="F125" s="18"/>
      <c r="G125" s="18"/>
      <c r="H125" s="18"/>
      <c r="I125" s="18"/>
    </row>
    <row r="126" spans="3:9" x14ac:dyDescent="0.2">
      <c r="C126" s="18"/>
      <c r="D126" s="18"/>
      <c r="E126" s="18"/>
      <c r="F126" s="18"/>
      <c r="G126" s="18"/>
      <c r="H126" s="18"/>
      <c r="I126" s="18"/>
    </row>
    <row r="127" spans="3:9" x14ac:dyDescent="0.2">
      <c r="C127" s="18"/>
      <c r="D127" s="18"/>
      <c r="E127" s="18"/>
      <c r="F127" s="18"/>
      <c r="G127" s="18"/>
      <c r="H127" s="18"/>
      <c r="I127" s="18"/>
    </row>
    <row r="128" spans="3:9" x14ac:dyDescent="0.2">
      <c r="C128" s="18"/>
      <c r="D128" s="18"/>
      <c r="E128" s="18"/>
      <c r="F128" s="18"/>
      <c r="G128" s="18"/>
      <c r="H128" s="18"/>
      <c r="I128" s="18"/>
    </row>
    <row r="129" spans="3:9" x14ac:dyDescent="0.2">
      <c r="C129" s="18"/>
      <c r="D129" s="18"/>
      <c r="E129" s="18"/>
      <c r="F129" s="18"/>
      <c r="G129" s="18"/>
      <c r="H129" s="18"/>
      <c r="I129" s="18"/>
    </row>
    <row r="130" spans="3:9" x14ac:dyDescent="0.2">
      <c r="C130" s="18"/>
      <c r="D130" s="18"/>
      <c r="E130" s="18"/>
      <c r="F130" s="18"/>
      <c r="G130" s="18"/>
      <c r="H130" s="18"/>
      <c r="I130" s="18"/>
    </row>
    <row r="131" spans="3:9" x14ac:dyDescent="0.2">
      <c r="C131" s="18"/>
      <c r="D131" s="18"/>
      <c r="E131" s="18"/>
      <c r="F131" s="18"/>
      <c r="G131" s="18"/>
      <c r="H131" s="18"/>
      <c r="I131" s="18"/>
    </row>
    <row r="132" spans="3:9" x14ac:dyDescent="0.2">
      <c r="C132" s="18"/>
      <c r="D132" s="18"/>
      <c r="E132" s="18"/>
      <c r="F132" s="18"/>
      <c r="G132" s="18"/>
      <c r="H132" s="18"/>
      <c r="I132" s="18"/>
    </row>
    <row r="133" spans="3:9" x14ac:dyDescent="0.2">
      <c r="C133" s="18"/>
      <c r="D133" s="18"/>
      <c r="E133" s="18"/>
      <c r="F133" s="18"/>
      <c r="G133" s="18"/>
      <c r="H133" s="18"/>
      <c r="I133" s="18"/>
    </row>
    <row r="134" spans="3:9" x14ac:dyDescent="0.2">
      <c r="C134" s="18"/>
      <c r="D134" s="18"/>
      <c r="E134" s="18"/>
      <c r="F134" s="18"/>
      <c r="G134" s="18"/>
      <c r="H134" s="18"/>
      <c r="I134" s="18"/>
    </row>
    <row r="135" spans="3:9" x14ac:dyDescent="0.2">
      <c r="C135" s="18"/>
      <c r="D135" s="18"/>
      <c r="E135" s="18"/>
      <c r="F135" s="18"/>
      <c r="G135" s="18"/>
      <c r="H135" s="18"/>
      <c r="I135" s="18"/>
    </row>
    <row r="136" spans="3:9" x14ac:dyDescent="0.2">
      <c r="C136" s="18"/>
      <c r="D136" s="18"/>
      <c r="E136" s="18"/>
      <c r="F136" s="18"/>
      <c r="G136" s="18"/>
      <c r="H136" s="18"/>
      <c r="I136" s="18"/>
    </row>
    <row r="137" spans="3:9" x14ac:dyDescent="0.2">
      <c r="C137" s="18"/>
      <c r="D137" s="18"/>
      <c r="E137" s="18"/>
      <c r="F137" s="18"/>
      <c r="G137" s="18"/>
      <c r="H137" s="18"/>
      <c r="I137" s="18"/>
    </row>
    <row r="138" spans="3:9" x14ac:dyDescent="0.2">
      <c r="C138" s="18"/>
      <c r="D138" s="18"/>
      <c r="E138" s="18"/>
      <c r="F138" s="18"/>
      <c r="G138" s="18"/>
      <c r="H138" s="18"/>
      <c r="I138" s="18"/>
    </row>
    <row r="139" spans="3:9" x14ac:dyDescent="0.2">
      <c r="C139" s="18"/>
      <c r="D139" s="18"/>
      <c r="E139" s="18"/>
      <c r="F139" s="18"/>
      <c r="G139" s="18"/>
      <c r="H139" s="18"/>
      <c r="I139" s="18"/>
    </row>
    <row r="140" spans="3:9" x14ac:dyDescent="0.2">
      <c r="C140" s="18"/>
      <c r="D140" s="18"/>
      <c r="E140" s="18"/>
      <c r="F140" s="18"/>
      <c r="G140" s="18"/>
      <c r="H140" s="18"/>
      <c r="I140" s="18"/>
    </row>
    <row r="141" spans="3:9" x14ac:dyDescent="0.2">
      <c r="C141" s="18"/>
      <c r="D141" s="18"/>
      <c r="E141" s="18"/>
      <c r="F141" s="18"/>
      <c r="G141" s="18"/>
      <c r="H141" s="18"/>
      <c r="I141" s="18"/>
    </row>
    <row r="142" spans="3:9" x14ac:dyDescent="0.2">
      <c r="C142" s="18"/>
      <c r="D142" s="18"/>
      <c r="E142" s="18"/>
      <c r="F142" s="18"/>
      <c r="G142" s="18"/>
      <c r="H142" s="18"/>
      <c r="I142" s="18"/>
    </row>
    <row r="143" spans="3:9" x14ac:dyDescent="0.2">
      <c r="C143" s="18"/>
      <c r="D143" s="18"/>
      <c r="E143" s="18"/>
      <c r="F143" s="18"/>
      <c r="G143" s="18"/>
      <c r="H143" s="18"/>
      <c r="I143" s="18"/>
    </row>
    <row r="144" spans="3:9" x14ac:dyDescent="0.2">
      <c r="C144" s="18"/>
      <c r="D144" s="18"/>
      <c r="E144" s="18"/>
      <c r="F144" s="18"/>
      <c r="G144" s="18"/>
      <c r="H144" s="18"/>
      <c r="I144" s="18"/>
    </row>
    <row r="145" spans="3:9" x14ac:dyDescent="0.2">
      <c r="C145" s="18"/>
      <c r="D145" s="18"/>
      <c r="E145" s="18"/>
      <c r="F145" s="18"/>
      <c r="G145" s="18"/>
      <c r="H145" s="18"/>
      <c r="I145" s="18"/>
    </row>
    <row r="146" spans="3:9" x14ac:dyDescent="0.2">
      <c r="C146" s="18"/>
      <c r="D146" s="18"/>
      <c r="E146" s="18"/>
      <c r="F146" s="18"/>
      <c r="G146" s="18"/>
      <c r="H146" s="18"/>
      <c r="I146" s="18"/>
    </row>
    <row r="147" spans="3:9" x14ac:dyDescent="0.2">
      <c r="C147" s="18"/>
      <c r="D147" s="18"/>
      <c r="E147" s="18"/>
      <c r="F147" s="18"/>
      <c r="G147" s="18"/>
      <c r="H147" s="18"/>
      <c r="I147" s="18"/>
    </row>
    <row r="148" spans="3:9" x14ac:dyDescent="0.2">
      <c r="C148" s="18"/>
      <c r="D148" s="18"/>
      <c r="E148" s="18"/>
      <c r="F148" s="18"/>
      <c r="G148" s="18"/>
      <c r="H148" s="18"/>
      <c r="I148" s="18"/>
    </row>
    <row r="149" spans="3:9" x14ac:dyDescent="0.2">
      <c r="C149" s="18"/>
      <c r="D149" s="18"/>
      <c r="E149" s="18"/>
      <c r="F149" s="18"/>
      <c r="G149" s="18"/>
      <c r="H149" s="18"/>
      <c r="I149" s="18"/>
    </row>
    <row r="150" spans="3:9" x14ac:dyDescent="0.2">
      <c r="C150" s="18"/>
      <c r="D150" s="18"/>
      <c r="E150" s="18"/>
      <c r="F150" s="18"/>
      <c r="G150" s="18"/>
      <c r="H150" s="18"/>
      <c r="I150" s="18"/>
    </row>
    <row r="151" spans="3:9" x14ac:dyDescent="0.2">
      <c r="C151" s="18"/>
      <c r="D151" s="18"/>
      <c r="E151" s="18"/>
      <c r="F151" s="18"/>
      <c r="G151" s="18"/>
      <c r="H151" s="18"/>
      <c r="I151" s="18"/>
    </row>
    <row r="152" spans="3:9" x14ac:dyDescent="0.2">
      <c r="C152" s="18"/>
      <c r="D152" s="18"/>
      <c r="E152" s="18"/>
      <c r="F152" s="18"/>
      <c r="G152" s="18"/>
      <c r="H152" s="18"/>
      <c r="I152" s="18"/>
    </row>
    <row r="153" spans="3:9" x14ac:dyDescent="0.2">
      <c r="C153" s="18"/>
      <c r="D153" s="18"/>
      <c r="E153" s="18"/>
      <c r="F153" s="18"/>
      <c r="G153" s="18"/>
      <c r="H153" s="18"/>
      <c r="I153" s="18"/>
    </row>
    <row r="154" spans="3:9" x14ac:dyDescent="0.2">
      <c r="C154" s="18"/>
      <c r="D154" s="18"/>
      <c r="E154" s="18"/>
      <c r="F154" s="18"/>
      <c r="G154" s="18"/>
      <c r="H154" s="18"/>
      <c r="I154" s="18"/>
    </row>
    <row r="155" spans="3:9" x14ac:dyDescent="0.2">
      <c r="C155" s="18"/>
      <c r="D155" s="18"/>
      <c r="E155" s="18"/>
      <c r="F155" s="18"/>
      <c r="G155" s="18"/>
      <c r="H155" s="18"/>
      <c r="I155" s="18"/>
    </row>
    <row r="156" spans="3:9" x14ac:dyDescent="0.2">
      <c r="C156" s="18"/>
      <c r="D156" s="18"/>
      <c r="E156" s="18"/>
      <c r="F156" s="18"/>
      <c r="G156" s="18"/>
      <c r="H156" s="18"/>
      <c r="I156" s="18"/>
    </row>
    <row r="157" spans="3:9" x14ac:dyDescent="0.2">
      <c r="C157" s="18"/>
      <c r="D157" s="18"/>
      <c r="E157" s="18"/>
      <c r="F157" s="18"/>
      <c r="G157" s="18"/>
      <c r="H157" s="18"/>
      <c r="I157" s="18"/>
    </row>
    <row r="158" spans="3:9" x14ac:dyDescent="0.2">
      <c r="C158" s="18"/>
      <c r="D158" s="18"/>
      <c r="E158" s="18"/>
      <c r="F158" s="18"/>
      <c r="G158" s="18"/>
      <c r="H158" s="18"/>
      <c r="I158" s="18"/>
    </row>
    <row r="159" spans="3:9" x14ac:dyDescent="0.2">
      <c r="C159" s="18"/>
      <c r="D159" s="18"/>
      <c r="E159" s="18"/>
      <c r="F159" s="18"/>
      <c r="G159" s="18"/>
      <c r="H159" s="18"/>
      <c r="I159" s="18"/>
    </row>
    <row r="160" spans="3:9" x14ac:dyDescent="0.2">
      <c r="C160" s="18"/>
      <c r="D160" s="18"/>
      <c r="E160" s="18"/>
      <c r="F160" s="18"/>
      <c r="G160" s="18"/>
      <c r="H160" s="18"/>
      <c r="I160" s="18"/>
    </row>
  </sheetData>
  <sheetProtection sheet="1" objects="1" scenarios="1"/>
  <phoneticPr fontId="3" type="noConversion"/>
  <pageMargins left="0.78740157499999996" right="0.78740157499999996" top="0.984251969" bottom="0.984251969" header="0.4921259845" footer="0.4921259845"/>
  <pageSetup paperSize="9" scale="83" orientation="portrait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2F969-3589-4D4D-B288-C44D9FA90C8A}">
  <sheetPr>
    <pageSetUpPr fitToPage="1"/>
  </sheetPr>
  <dimension ref="B1:J160"/>
  <sheetViews>
    <sheetView showZeros="0" workbookViewId="0"/>
  </sheetViews>
  <sheetFormatPr baseColWidth="10" defaultRowHeight="12.75" x14ac:dyDescent="0.2"/>
  <cols>
    <col min="1" max="1" width="5.42578125" customWidth="1"/>
    <col min="2" max="2" width="32.85546875" customWidth="1"/>
    <col min="3" max="3" width="10.28515625" customWidth="1"/>
    <col min="4" max="4" width="9" customWidth="1"/>
    <col min="5" max="5" width="10.28515625" customWidth="1"/>
    <col min="6" max="6" width="11" customWidth="1"/>
    <col min="7" max="7" width="7.42578125" customWidth="1"/>
    <col min="8" max="8" width="11.5703125" customWidth="1"/>
    <col min="9" max="9" width="6.140625" customWidth="1"/>
    <col min="10" max="10" width="10.28515625" customWidth="1"/>
  </cols>
  <sheetData>
    <row r="1" spans="2:8" ht="19.5" x14ac:dyDescent="0.35">
      <c r="B1" s="56" t="s">
        <v>94</v>
      </c>
      <c r="C1" s="10"/>
      <c r="D1" s="10"/>
      <c r="E1" s="10"/>
      <c r="F1" s="10"/>
      <c r="G1" s="10"/>
      <c r="H1" s="10"/>
    </row>
    <row r="2" spans="2:8" ht="15.75" x14ac:dyDescent="0.25">
      <c r="B2" s="130" t="s">
        <v>96</v>
      </c>
    </row>
    <row r="3" spans="2:8" s="58" customFormat="1" ht="19.5" x14ac:dyDescent="0.35">
      <c r="B3" s="58" t="s">
        <v>7</v>
      </c>
      <c r="C3" s="58">
        <v>5</v>
      </c>
    </row>
    <row r="4" spans="2:8" x14ac:dyDescent="0.2">
      <c r="B4" s="113"/>
      <c r="C4" s="112" t="s">
        <v>16</v>
      </c>
      <c r="D4" s="68" t="s">
        <v>2</v>
      </c>
      <c r="E4" s="68" t="s">
        <v>17</v>
      </c>
      <c r="F4" s="13"/>
      <c r="G4" s="3"/>
      <c r="H4" s="3"/>
    </row>
    <row r="5" spans="2:8" x14ac:dyDescent="0.2">
      <c r="B5" s="114" t="s">
        <v>18</v>
      </c>
      <c r="C5" s="59">
        <v>151.66999999999999</v>
      </c>
      <c r="D5" s="110">
        <f>Cotisations!C8</f>
        <v>10.25</v>
      </c>
      <c r="E5" s="110">
        <f>ROUND(C5*D5,2)</f>
        <v>1554.62</v>
      </c>
      <c r="F5" s="22"/>
      <c r="G5" s="3"/>
      <c r="H5" s="3"/>
    </row>
    <row r="6" spans="2:8" x14ac:dyDescent="0.2">
      <c r="B6" s="114" t="s">
        <v>50</v>
      </c>
      <c r="C6" s="59"/>
      <c r="D6" s="110"/>
      <c r="E6" s="110">
        <f>ROUND(C6*D6,2)</f>
        <v>0</v>
      </c>
      <c r="F6" s="22"/>
      <c r="G6" s="3"/>
      <c r="H6" s="3"/>
    </row>
    <row r="7" spans="2:8" x14ac:dyDescent="0.2">
      <c r="B7" s="114" t="s">
        <v>20</v>
      </c>
      <c r="C7" s="59">
        <v>22</v>
      </c>
      <c r="D7" s="110">
        <f>Cotisations!$C$9</f>
        <v>3.65</v>
      </c>
      <c r="E7" s="110">
        <f>+C7*D7</f>
        <v>80.3</v>
      </c>
      <c r="F7" s="22"/>
      <c r="G7" s="3"/>
      <c r="H7" s="3"/>
    </row>
    <row r="8" spans="2:8" x14ac:dyDescent="0.2">
      <c r="B8" s="114" t="s">
        <v>23</v>
      </c>
      <c r="C8" s="59"/>
      <c r="D8" s="110"/>
      <c r="E8" s="110">
        <f>+C8*D8</f>
        <v>0</v>
      </c>
      <c r="F8" s="22"/>
      <c r="G8" s="3"/>
      <c r="H8" s="3"/>
    </row>
    <row r="9" spans="2:8" x14ac:dyDescent="0.2">
      <c r="B9" s="114" t="s">
        <v>24</v>
      </c>
      <c r="C9" s="59">
        <v>22</v>
      </c>
      <c r="D9" s="110">
        <f>Cotisations!$C$9</f>
        <v>3.65</v>
      </c>
      <c r="E9" s="110">
        <f>+C9*D9</f>
        <v>80.3</v>
      </c>
      <c r="F9" s="21"/>
      <c r="G9" s="3"/>
      <c r="H9" s="3"/>
    </row>
    <row r="10" spans="2:8" x14ac:dyDescent="0.2">
      <c r="B10" s="114"/>
      <c r="C10" s="59"/>
      <c r="D10" s="111"/>
      <c r="E10" s="111"/>
      <c r="F10" s="22"/>
      <c r="G10" s="3"/>
      <c r="H10" s="3"/>
    </row>
    <row r="11" spans="2:8" x14ac:dyDescent="0.2">
      <c r="B11" s="60" t="s">
        <v>26</v>
      </c>
      <c r="C11" s="61"/>
      <c r="D11" s="62"/>
      <c r="E11" s="62">
        <f>ROUND(SUM(E5:E10),2)</f>
        <v>1715.22</v>
      </c>
      <c r="F11" s="22"/>
      <c r="G11" s="3"/>
      <c r="H11" s="3"/>
    </row>
    <row r="12" spans="2:8" x14ac:dyDescent="0.2">
      <c r="B12" s="63" t="s">
        <v>27</v>
      </c>
      <c r="C12" s="64"/>
      <c r="D12" s="65" t="s">
        <v>28</v>
      </c>
      <c r="E12" s="66"/>
      <c r="F12" s="93"/>
      <c r="G12" s="94" t="s">
        <v>29</v>
      </c>
      <c r="H12" s="66"/>
    </row>
    <row r="13" spans="2:8" x14ac:dyDescent="0.2">
      <c r="B13" s="67"/>
      <c r="C13" s="68" t="s">
        <v>30</v>
      </c>
      <c r="D13" s="68" t="s">
        <v>2</v>
      </c>
      <c r="E13" s="68" t="s">
        <v>17</v>
      </c>
      <c r="F13" s="68" t="s">
        <v>30</v>
      </c>
      <c r="G13" s="68" t="s">
        <v>2</v>
      </c>
      <c r="H13" s="95" t="s">
        <v>17</v>
      </c>
    </row>
    <row r="14" spans="2:8" x14ac:dyDescent="0.2">
      <c r="B14" s="67" t="s">
        <v>51</v>
      </c>
      <c r="C14" s="69"/>
      <c r="D14" s="70"/>
      <c r="E14" s="70"/>
      <c r="F14" s="71">
        <f>E11*98.25%+E30+E32</f>
        <v>1706.0636500000001</v>
      </c>
      <c r="G14" s="96">
        <f>Cotisations!$D$15</f>
        <v>6.8000000000000005E-2</v>
      </c>
      <c r="H14" s="97">
        <f>ROUND(F14*G14,2)</f>
        <v>116.01</v>
      </c>
    </row>
    <row r="15" spans="2:8" x14ac:dyDescent="0.2">
      <c r="B15" s="67" t="s">
        <v>48</v>
      </c>
      <c r="C15" s="71"/>
      <c r="D15" s="72"/>
      <c r="E15" s="73"/>
      <c r="F15" s="71">
        <f>F14</f>
        <v>1706.0636500000001</v>
      </c>
      <c r="G15" s="72">
        <f>Cotisations!$D$16+Cotisations!$D$17</f>
        <v>2.9000000000000001E-2</v>
      </c>
      <c r="H15" s="73">
        <f>ROUND(F15*G15,2)</f>
        <v>49.48</v>
      </c>
    </row>
    <row r="16" spans="2:8" x14ac:dyDescent="0.2">
      <c r="B16" s="76" t="s">
        <v>82</v>
      </c>
      <c r="C16" s="71">
        <f>E11</f>
        <v>1715.22</v>
      </c>
      <c r="D16" s="72">
        <f>IF(E11&lt;Cotisations!C11*2.5,7%,13%)</f>
        <v>7.0000000000000007E-2</v>
      </c>
      <c r="E16" s="73">
        <f t="shared" ref="E16:E21" si="0">ROUND(C16*D16,2)</f>
        <v>120.07</v>
      </c>
      <c r="F16" s="71"/>
      <c r="G16" s="72"/>
      <c r="H16" s="73"/>
    </row>
    <row r="17" spans="2:10" x14ac:dyDescent="0.2">
      <c r="B17" s="76" t="s">
        <v>83</v>
      </c>
      <c r="C17" s="71">
        <f>E11</f>
        <v>1715.22</v>
      </c>
      <c r="D17" s="72">
        <f>IF(E11&gt;Pl," ",Cotisations!C22)</f>
        <v>8.5500000000000007E-2</v>
      </c>
      <c r="E17" s="73">
        <f t="shared" si="0"/>
        <v>146.65</v>
      </c>
      <c r="F17" s="71">
        <f>E11</f>
        <v>1715.22</v>
      </c>
      <c r="G17" s="72">
        <f>IF(E11&gt;Pl," ",Cotisations!D22)</f>
        <v>6.9000000000000006E-2</v>
      </c>
      <c r="H17" s="73">
        <f>ROUND(F17*G17,2)</f>
        <v>118.35</v>
      </c>
    </row>
    <row r="18" spans="2:10" x14ac:dyDescent="0.2">
      <c r="B18" s="76" t="s">
        <v>84</v>
      </c>
      <c r="C18" s="71">
        <f>E11</f>
        <v>1715.22</v>
      </c>
      <c r="D18" s="72">
        <f>Cotisations!C21</f>
        <v>1.9E-2</v>
      </c>
      <c r="E18" s="73">
        <f t="shared" si="0"/>
        <v>32.590000000000003</v>
      </c>
      <c r="F18" s="71">
        <f>E11</f>
        <v>1715.22</v>
      </c>
      <c r="G18" s="72">
        <f>Cotisations!D21</f>
        <v>4.0000000000000001E-3</v>
      </c>
      <c r="H18" s="73">
        <f>ROUND(F18*G18,2)</f>
        <v>6.86</v>
      </c>
      <c r="J18" s="23"/>
    </row>
    <row r="19" spans="2:10" x14ac:dyDescent="0.2">
      <c r="B19" s="76" t="s">
        <v>85</v>
      </c>
      <c r="C19" s="71">
        <f>E11</f>
        <v>1715.22</v>
      </c>
      <c r="D19" s="72">
        <f>Cotisations!C23</f>
        <v>3.0000000000000001E-3</v>
      </c>
      <c r="E19" s="73">
        <f t="shared" si="0"/>
        <v>5.15</v>
      </c>
      <c r="F19" s="71"/>
      <c r="G19" s="72"/>
      <c r="H19" s="73"/>
    </row>
    <row r="20" spans="2:10" x14ac:dyDescent="0.2">
      <c r="B20" s="76" t="s">
        <v>88</v>
      </c>
      <c r="C20" s="71">
        <f>E11</f>
        <v>1715.22</v>
      </c>
      <c r="D20" s="72">
        <f>Cotisations!C31</f>
        <v>2.1000000000000001E-2</v>
      </c>
      <c r="E20" s="73">
        <f t="shared" si="0"/>
        <v>36.020000000000003</v>
      </c>
      <c r="F20" s="71"/>
      <c r="G20" s="72"/>
      <c r="H20" s="73"/>
    </row>
    <row r="21" spans="2:10" x14ac:dyDescent="0.2">
      <c r="B21" s="76" t="s">
        <v>86</v>
      </c>
      <c r="C21" s="71">
        <f>E11</f>
        <v>1715.22</v>
      </c>
      <c r="D21" s="72">
        <f>IF(E11&lt;Cotisations!C11*3.5,3.45%,5.25%)</f>
        <v>3.4500000000000003E-2</v>
      </c>
      <c r="E21" s="73">
        <f t="shared" si="0"/>
        <v>59.18</v>
      </c>
      <c r="F21" s="71"/>
      <c r="G21" s="72"/>
      <c r="H21" s="73"/>
    </row>
    <row r="22" spans="2:10" x14ac:dyDescent="0.2">
      <c r="B22" s="74" t="s">
        <v>25</v>
      </c>
      <c r="C22" s="71">
        <f>E11</f>
        <v>1715.22</v>
      </c>
      <c r="D22" s="72">
        <f>Cotisations!$C34</f>
        <v>4.2000000000000003E-2</v>
      </c>
      <c r="E22" s="73">
        <f>ROUND(C22*D22,5)</f>
        <v>72.039240000000007</v>
      </c>
      <c r="F22" s="71">
        <f>E11</f>
        <v>1715.22</v>
      </c>
      <c r="G22" s="72">
        <f>Cotisations!$D$34</f>
        <v>0</v>
      </c>
      <c r="H22" s="73">
        <f>ROUND(F22*G22,2)</f>
        <v>0</v>
      </c>
    </row>
    <row r="23" spans="2:10" x14ac:dyDescent="0.2">
      <c r="B23" s="76" t="s">
        <v>89</v>
      </c>
      <c r="C23" s="71">
        <f>E11</f>
        <v>1715.22</v>
      </c>
      <c r="D23" s="77">
        <f>Cotisations!C30</f>
        <v>1.6000000000000001E-4</v>
      </c>
      <c r="E23" s="73">
        <f>ROUND(C23*D23,5)</f>
        <v>0.27444000000000002</v>
      </c>
      <c r="F23" s="71"/>
      <c r="G23" s="72"/>
      <c r="H23" s="73"/>
    </row>
    <row r="24" spans="2:10" x14ac:dyDescent="0.2">
      <c r="B24" s="67" t="s">
        <v>39</v>
      </c>
      <c r="C24" s="71"/>
      <c r="D24" s="72"/>
      <c r="E24" s="73">
        <f>ROUND(C24*D24,5)</f>
        <v>0</v>
      </c>
      <c r="F24" s="71"/>
      <c r="G24" s="74"/>
      <c r="H24" s="73">
        <f t="shared" ref="H24:H30" si="1">ROUND(F24*G24,2)</f>
        <v>0</v>
      </c>
    </row>
    <row r="25" spans="2:10" x14ac:dyDescent="0.2">
      <c r="B25" s="75" t="s">
        <v>90</v>
      </c>
      <c r="C25" s="71">
        <f>IF(E11&gt;Pl,Pl,E11)</f>
        <v>1715.22</v>
      </c>
      <c r="D25" s="72">
        <f>Cotisations!$C36</f>
        <v>4.7199999999999999E-2</v>
      </c>
      <c r="E25" s="73">
        <f t="shared" ref="E25:E33" si="2">ROUND(C25*D25,2)</f>
        <v>80.959999999999994</v>
      </c>
      <c r="F25" s="71">
        <f>IF(E11&gt;Pl,Pl,E11)</f>
        <v>1715.22</v>
      </c>
      <c r="G25" s="72">
        <f>Cotisations!$D$36</f>
        <v>3.15E-2</v>
      </c>
      <c r="H25" s="73">
        <f t="shared" si="1"/>
        <v>54.03</v>
      </c>
    </row>
    <row r="26" spans="2:10" x14ac:dyDescent="0.2">
      <c r="B26" s="75" t="s">
        <v>91</v>
      </c>
      <c r="C26" s="71">
        <f>IF(E11&gt;Pl,E11-Pl,0)</f>
        <v>0</v>
      </c>
      <c r="D26" s="72">
        <f>Cotisations!$C37</f>
        <v>0.1295</v>
      </c>
      <c r="E26" s="73">
        <f t="shared" si="2"/>
        <v>0</v>
      </c>
      <c r="F26" s="71">
        <f>IF(E11&gt;Pl,E11-Pl,0)</f>
        <v>0</v>
      </c>
      <c r="G26" s="72">
        <f>Cotisations!$D$37</f>
        <v>8.6400000000000005E-2</v>
      </c>
      <c r="H26" s="73">
        <f t="shared" si="1"/>
        <v>0</v>
      </c>
    </row>
    <row r="27" spans="2:10" x14ac:dyDescent="0.2">
      <c r="B27" s="76" t="s">
        <v>80</v>
      </c>
      <c r="C27" s="71"/>
      <c r="D27" s="72"/>
      <c r="E27" s="73">
        <f t="shared" si="2"/>
        <v>0</v>
      </c>
      <c r="F27" s="71"/>
      <c r="G27" s="74"/>
      <c r="H27" s="73">
        <f t="shared" si="1"/>
        <v>0</v>
      </c>
    </row>
    <row r="28" spans="2:10" x14ac:dyDescent="0.2">
      <c r="B28" s="75" t="s">
        <v>90</v>
      </c>
      <c r="C28" s="71">
        <f>IF(E11&gt;Pl,Pl,E11)</f>
        <v>1715.22</v>
      </c>
      <c r="D28" s="72">
        <f>Cotisations!$C39</f>
        <v>1.29E-2</v>
      </c>
      <c r="E28" s="73">
        <f t="shared" si="2"/>
        <v>22.13</v>
      </c>
      <c r="F28" s="71">
        <f>IF(E11&gt;Pl,Pl,E11)</f>
        <v>1715.22</v>
      </c>
      <c r="G28" s="72">
        <f>Cotisations!$D$39</f>
        <v>8.6E-3</v>
      </c>
      <c r="H28" s="73">
        <f t="shared" si="1"/>
        <v>14.75</v>
      </c>
    </row>
    <row r="29" spans="2:10" x14ac:dyDescent="0.2">
      <c r="B29" s="75" t="s">
        <v>91</v>
      </c>
      <c r="C29" s="71">
        <f>IF(E11&gt;Pl,E11-Pl,0)</f>
        <v>0</v>
      </c>
      <c r="D29" s="72">
        <f>Cotisations!$C40</f>
        <v>1.6199999999999999E-2</v>
      </c>
      <c r="E29" s="73">
        <f t="shared" si="2"/>
        <v>0</v>
      </c>
      <c r="F29" s="71">
        <f>IF(E11&gt;Pl,E11-Pl,0)</f>
        <v>0</v>
      </c>
      <c r="G29" s="72">
        <f>Cotisations!$D$40</f>
        <v>1.0800000000000001E-2</v>
      </c>
      <c r="H29" s="73">
        <f t="shared" si="1"/>
        <v>0</v>
      </c>
    </row>
    <row r="30" spans="2:10" x14ac:dyDescent="0.2">
      <c r="B30" s="74" t="s">
        <v>45</v>
      </c>
      <c r="C30" s="78">
        <f>E11</f>
        <v>1715.22</v>
      </c>
      <c r="D30" s="79">
        <f>Cotisations!$C$41</f>
        <v>4.0000000000000001E-3</v>
      </c>
      <c r="E30" s="73">
        <f t="shared" si="2"/>
        <v>6.86</v>
      </c>
      <c r="F30" s="78">
        <f>E11</f>
        <v>1715.22</v>
      </c>
      <c r="G30" s="79">
        <f>Cotisations!$D$41</f>
        <v>4.0000000000000001E-3</v>
      </c>
      <c r="H30" s="73">
        <f t="shared" si="1"/>
        <v>6.86</v>
      </c>
    </row>
    <row r="31" spans="2:10" x14ac:dyDescent="0.2">
      <c r="B31" s="76" t="s">
        <v>59</v>
      </c>
      <c r="C31" s="71">
        <f>E11</f>
        <v>1715.22</v>
      </c>
      <c r="D31" s="80">
        <f>IF(C3&lt;10,Cotisations!C45+Cotisations!C48,Cotisations!C45+Cotisations!C49)</f>
        <v>1.2299999999999998E-2</v>
      </c>
      <c r="E31" s="73">
        <f t="shared" si="2"/>
        <v>21.1</v>
      </c>
      <c r="F31" s="71"/>
      <c r="G31" s="72"/>
      <c r="H31" s="73"/>
    </row>
    <row r="32" spans="2:10" x14ac:dyDescent="0.2">
      <c r="B32" s="74" t="s">
        <v>52</v>
      </c>
      <c r="C32" s="81"/>
      <c r="D32" s="67"/>
      <c r="E32" s="73">
        <v>14</v>
      </c>
      <c r="F32" s="98"/>
      <c r="G32" s="79"/>
      <c r="H32" s="99">
        <v>14</v>
      </c>
    </row>
    <row r="33" spans="2:9" x14ac:dyDescent="0.2">
      <c r="B33" s="76" t="s">
        <v>92</v>
      </c>
      <c r="C33" s="78">
        <f>E11</f>
        <v>1715.22</v>
      </c>
      <c r="D33" s="79">
        <f>Cotisations!C46</f>
        <v>0.01</v>
      </c>
      <c r="E33" s="73">
        <f t="shared" si="2"/>
        <v>17.149999999999999</v>
      </c>
      <c r="F33" s="98"/>
      <c r="G33" s="79"/>
      <c r="H33" s="99"/>
      <c r="I33" s="18"/>
    </row>
    <row r="34" spans="2:9" x14ac:dyDescent="0.2">
      <c r="B34" s="82" t="s">
        <v>55</v>
      </c>
      <c r="C34" s="83">
        <f>IF(C3&lt;20,IF(C6&gt;0,C6,0),0)</f>
        <v>0</v>
      </c>
      <c r="D34" s="84">
        <f>IF(C3&lt;20,1.5,0)</f>
        <v>1.5</v>
      </c>
      <c r="E34" s="73">
        <f>IF(C3&lt;20,ROUND(-C34*D34,2)," ")</f>
        <v>0</v>
      </c>
      <c r="F34" s="83">
        <f>E6</f>
        <v>0</v>
      </c>
      <c r="G34" s="100">
        <v>0.11310000000000001</v>
      </c>
      <c r="H34" s="84">
        <f>-F34*G34</f>
        <v>0</v>
      </c>
      <c r="I34" s="18"/>
    </row>
    <row r="35" spans="2:9" x14ac:dyDescent="0.2">
      <c r="B35" s="85"/>
      <c r="C35" s="86"/>
      <c r="D35" s="87" t="s">
        <v>32</v>
      </c>
      <c r="E35" s="88">
        <f>SUM(E16:E34)</f>
        <v>634.1736800000001</v>
      </c>
      <c r="F35" s="101"/>
      <c r="G35" s="102" t="s">
        <v>32</v>
      </c>
      <c r="H35" s="84">
        <f>SUM(H14:H34)</f>
        <v>380.34000000000003</v>
      </c>
    </row>
    <row r="36" spans="2:9" x14ac:dyDescent="0.2">
      <c r="B36" s="85"/>
      <c r="C36" s="89" t="s">
        <v>33</v>
      </c>
      <c r="D36" s="90"/>
      <c r="E36" s="90"/>
      <c r="F36" s="103"/>
      <c r="G36" s="104"/>
      <c r="H36" s="73">
        <f>+E11-H35</f>
        <v>1334.88</v>
      </c>
    </row>
    <row r="37" spans="2:9" x14ac:dyDescent="0.2">
      <c r="B37" s="85"/>
      <c r="C37" s="91" t="s">
        <v>34</v>
      </c>
      <c r="D37" s="85"/>
      <c r="E37" s="85"/>
      <c r="F37" s="105"/>
      <c r="G37" s="106"/>
      <c r="H37" s="73">
        <f>-E7</f>
        <v>-80.3</v>
      </c>
    </row>
    <row r="38" spans="2:9" x14ac:dyDescent="0.2">
      <c r="B38" s="85"/>
      <c r="C38" s="64" t="s">
        <v>35</v>
      </c>
      <c r="D38" s="92"/>
      <c r="E38" s="92"/>
      <c r="F38" s="107"/>
      <c r="G38" s="108"/>
      <c r="H38" s="73">
        <f>-E8</f>
        <v>0</v>
      </c>
    </row>
    <row r="39" spans="2:9" x14ac:dyDescent="0.2">
      <c r="B39" s="39"/>
      <c r="C39" s="3"/>
      <c r="D39" s="3"/>
      <c r="E39" s="93" t="s">
        <v>36</v>
      </c>
      <c r="F39" s="109"/>
      <c r="G39" s="66"/>
      <c r="H39" s="88">
        <f>SUM(H36:H38)</f>
        <v>1254.5800000000002</v>
      </c>
    </row>
    <row r="40" spans="2:9" x14ac:dyDescent="0.2">
      <c r="B40" s="39"/>
      <c r="C40" s="3"/>
      <c r="D40" s="3"/>
      <c r="E40" s="93" t="s">
        <v>95</v>
      </c>
      <c r="F40" s="109"/>
      <c r="G40" s="129"/>
      <c r="H40" s="88">
        <f>IF(E11&gt;1.6*Cotisations!$C$8*C5,0,(0.3206/0.6)*(1.6*(Cotisations!$C$8*C5/E11)-1)*E11)</f>
        <v>412.59510133333333</v>
      </c>
    </row>
    <row r="41" spans="2:9" ht="15.75" x14ac:dyDescent="0.25">
      <c r="B41" s="39"/>
      <c r="C41" s="57"/>
      <c r="D41" s="4"/>
      <c r="E41" s="115" t="s">
        <v>65</v>
      </c>
      <c r="F41" s="116"/>
      <c r="G41" s="116"/>
      <c r="H41" s="117">
        <f>E11+E35-H40</f>
        <v>1936.7985786666668</v>
      </c>
    </row>
    <row r="42" spans="2:9" x14ac:dyDescent="0.2">
      <c r="B42" s="3"/>
      <c r="C42" s="3"/>
      <c r="D42" s="3"/>
      <c r="E42" s="3"/>
      <c r="F42" s="3"/>
      <c r="G42" s="3"/>
      <c r="H42" s="3"/>
    </row>
    <row r="43" spans="2:9" x14ac:dyDescent="0.2">
      <c r="B43" s="3"/>
      <c r="C43" s="3"/>
      <c r="D43" s="3"/>
      <c r="E43" s="3"/>
      <c r="F43" s="3"/>
      <c r="G43" s="3"/>
      <c r="H43" s="3"/>
    </row>
    <row r="44" spans="2:9" x14ac:dyDescent="0.2">
      <c r="B44" s="3"/>
      <c r="C44" s="3"/>
      <c r="D44" s="3"/>
      <c r="E44" s="3"/>
      <c r="F44" s="3"/>
      <c r="G44" s="3"/>
      <c r="H44" s="3"/>
    </row>
    <row r="46" spans="2:9" x14ac:dyDescent="0.2">
      <c r="B46" s="3"/>
      <c r="C46" s="3"/>
      <c r="D46" s="3"/>
      <c r="E46" s="3"/>
      <c r="F46" s="3"/>
      <c r="G46" s="3"/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x14ac:dyDescent="0.2">
      <c r="B48" s="3"/>
      <c r="C48" s="3"/>
      <c r="D48" s="3"/>
      <c r="E48" s="3"/>
      <c r="F48" s="3"/>
      <c r="G48" s="3"/>
      <c r="H48" s="3"/>
    </row>
    <row r="49" spans="2:9" x14ac:dyDescent="0.2">
      <c r="B49" s="3"/>
      <c r="C49" s="13"/>
      <c r="D49" s="13"/>
      <c r="E49" s="13"/>
      <c r="F49" s="13"/>
      <c r="G49" s="3"/>
      <c r="H49" s="3"/>
    </row>
    <row r="50" spans="2:9" x14ac:dyDescent="0.2">
      <c r="B50" s="3"/>
      <c r="C50" s="22"/>
      <c r="D50" s="21"/>
      <c r="E50" s="21"/>
      <c r="F50" s="22"/>
      <c r="G50" s="3"/>
      <c r="H50" s="3"/>
    </row>
    <row r="51" spans="2:9" x14ac:dyDescent="0.2">
      <c r="B51" s="3"/>
      <c r="C51" s="22"/>
      <c r="D51" s="21"/>
      <c r="E51" s="21"/>
      <c r="F51" s="22"/>
      <c r="G51" s="3"/>
      <c r="H51" s="3"/>
    </row>
    <row r="52" spans="2:9" x14ac:dyDescent="0.2">
      <c r="B52" s="3"/>
      <c r="C52" s="22"/>
      <c r="D52" s="21"/>
      <c r="E52" s="21"/>
      <c r="F52" s="22"/>
      <c r="G52" s="3"/>
      <c r="H52" s="3"/>
    </row>
    <row r="53" spans="2:9" x14ac:dyDescent="0.2">
      <c r="B53" s="3"/>
      <c r="C53" s="31"/>
      <c r="D53" s="21"/>
      <c r="E53" s="21"/>
      <c r="F53" s="22"/>
      <c r="G53" s="3"/>
      <c r="H53" s="3"/>
    </row>
    <row r="54" spans="2:9" x14ac:dyDescent="0.2">
      <c r="B54" s="3"/>
      <c r="C54" s="31"/>
      <c r="D54" s="21"/>
      <c r="E54" s="21"/>
      <c r="F54" s="22"/>
      <c r="G54" s="3"/>
      <c r="H54" s="3"/>
    </row>
    <row r="55" spans="2:9" x14ac:dyDescent="0.2">
      <c r="B55" s="3"/>
      <c r="C55" s="21"/>
      <c r="D55" s="21"/>
      <c r="E55" s="21"/>
      <c r="F55" s="22"/>
      <c r="G55" s="3"/>
      <c r="H55" s="3"/>
    </row>
    <row r="56" spans="2:9" x14ac:dyDescent="0.2">
      <c r="B56" s="12"/>
      <c r="C56" s="21"/>
      <c r="D56" s="21"/>
      <c r="E56" s="21"/>
      <c r="F56" s="22"/>
      <c r="G56" s="3"/>
      <c r="H56" s="3"/>
    </row>
    <row r="57" spans="2:9" x14ac:dyDescent="0.2">
      <c r="B57" s="13"/>
      <c r="C57" s="3"/>
      <c r="D57" s="32"/>
      <c r="E57" s="3"/>
      <c r="F57" s="3"/>
      <c r="G57" s="32"/>
      <c r="H57" s="3"/>
    </row>
    <row r="58" spans="2:9" x14ac:dyDescent="0.2">
      <c r="B58" s="3"/>
      <c r="C58" s="28"/>
      <c r="D58" s="28"/>
      <c r="E58" s="28"/>
      <c r="F58" s="28"/>
      <c r="G58" s="28"/>
      <c r="H58" s="28"/>
      <c r="I58" s="18"/>
    </row>
    <row r="59" spans="2:9" x14ac:dyDescent="0.2">
      <c r="B59" s="3"/>
      <c r="C59" s="40"/>
      <c r="D59" s="41"/>
      <c r="E59" s="41"/>
      <c r="F59" s="35"/>
      <c r="G59" s="36"/>
      <c r="H59" s="35"/>
      <c r="I59" s="18"/>
    </row>
    <row r="60" spans="2:9" x14ac:dyDescent="0.2">
      <c r="B60" s="3"/>
      <c r="C60" s="41"/>
      <c r="D60" s="41"/>
      <c r="E60" s="41"/>
      <c r="F60" s="35"/>
      <c r="G60" s="36"/>
      <c r="H60" s="35"/>
      <c r="I60" s="18"/>
    </row>
    <row r="61" spans="2:9" x14ac:dyDescent="0.2">
      <c r="B61" s="33"/>
      <c r="C61" s="35"/>
      <c r="D61" s="36"/>
      <c r="E61" s="35"/>
      <c r="F61" s="35"/>
      <c r="G61" s="36"/>
      <c r="H61" s="35"/>
      <c r="I61" s="18"/>
    </row>
    <row r="62" spans="2:9" x14ac:dyDescent="0.2">
      <c r="B62" s="33"/>
      <c r="C62" s="35"/>
      <c r="D62" s="36"/>
      <c r="E62" s="35"/>
      <c r="F62" s="35"/>
      <c r="G62" s="36"/>
      <c r="H62" s="35"/>
      <c r="I62" s="18"/>
    </row>
    <row r="63" spans="2:9" x14ac:dyDescent="0.2">
      <c r="B63" s="34"/>
      <c r="C63" s="35"/>
      <c r="D63" s="36"/>
      <c r="E63" s="35"/>
      <c r="F63" s="35"/>
      <c r="G63" s="36"/>
      <c r="H63" s="35"/>
      <c r="I63" s="18"/>
    </row>
    <row r="64" spans="2:9" x14ac:dyDescent="0.2">
      <c r="B64" s="34"/>
      <c r="C64" s="35"/>
      <c r="D64" s="36"/>
      <c r="E64" s="35"/>
      <c r="F64" s="35"/>
      <c r="G64" s="36"/>
      <c r="H64" s="35"/>
      <c r="I64" s="18"/>
    </row>
    <row r="65" spans="2:9" x14ac:dyDescent="0.2">
      <c r="B65" s="33"/>
      <c r="C65" s="35"/>
      <c r="D65" s="36"/>
      <c r="E65" s="35"/>
      <c r="F65" s="35"/>
      <c r="G65" s="36"/>
      <c r="H65" s="35"/>
      <c r="I65" s="18"/>
    </row>
    <row r="66" spans="2:9" x14ac:dyDescent="0.2">
      <c r="B66" s="3"/>
      <c r="C66" s="35"/>
      <c r="D66" s="36"/>
      <c r="E66" s="35"/>
      <c r="F66" s="35"/>
      <c r="G66" s="37"/>
      <c r="H66" s="35"/>
      <c r="I66" s="18"/>
    </row>
    <row r="67" spans="2:9" x14ac:dyDescent="0.2">
      <c r="B67" s="34"/>
      <c r="C67" s="35"/>
      <c r="D67" s="36"/>
      <c r="E67" s="35"/>
      <c r="F67" s="35"/>
      <c r="G67" s="36"/>
      <c r="H67" s="35"/>
      <c r="I67" s="18"/>
    </row>
    <row r="68" spans="2:9" x14ac:dyDescent="0.2">
      <c r="B68" s="34"/>
      <c r="C68" s="35"/>
      <c r="D68" s="36"/>
      <c r="E68" s="35"/>
      <c r="F68" s="35"/>
      <c r="G68" s="36"/>
      <c r="H68" s="35"/>
      <c r="I68" s="18"/>
    </row>
    <row r="69" spans="2:9" x14ac:dyDescent="0.2">
      <c r="B69" s="33"/>
      <c r="C69" s="35"/>
      <c r="D69" s="36"/>
      <c r="E69" s="35"/>
      <c r="F69" s="35"/>
      <c r="G69" s="37"/>
      <c r="H69" s="35"/>
      <c r="I69" s="18"/>
    </row>
    <row r="70" spans="2:9" x14ac:dyDescent="0.2">
      <c r="B70" s="34"/>
      <c r="C70" s="35"/>
      <c r="D70" s="36"/>
      <c r="E70" s="35"/>
      <c r="F70" s="35"/>
      <c r="G70" s="36"/>
      <c r="H70" s="35"/>
      <c r="I70" s="18"/>
    </row>
    <row r="71" spans="2:9" x14ac:dyDescent="0.2">
      <c r="B71" s="34"/>
      <c r="C71" s="35"/>
      <c r="D71" s="36"/>
      <c r="E71" s="35"/>
      <c r="F71" s="35"/>
      <c r="G71" s="36"/>
      <c r="H71" s="35"/>
      <c r="I71" s="18"/>
    </row>
    <row r="72" spans="2:9" x14ac:dyDescent="0.2">
      <c r="B72" s="33"/>
      <c r="C72" s="35"/>
      <c r="D72" s="36"/>
      <c r="E72" s="35"/>
      <c r="F72" s="35"/>
      <c r="G72" s="36"/>
      <c r="H72" s="35"/>
      <c r="I72" s="18"/>
    </row>
    <row r="73" spans="2:9" x14ac:dyDescent="0.2">
      <c r="B73" s="3"/>
      <c r="C73" s="42"/>
      <c r="D73" s="30"/>
      <c r="E73" s="42"/>
      <c r="F73" s="42"/>
      <c r="G73" s="30"/>
      <c r="H73" s="42"/>
      <c r="I73" s="18"/>
    </row>
    <row r="74" spans="2:9" x14ac:dyDescent="0.2">
      <c r="B74" s="33"/>
      <c r="C74" s="35"/>
      <c r="D74" s="35"/>
      <c r="E74" s="35"/>
      <c r="F74" s="38"/>
      <c r="G74" s="36"/>
      <c r="H74" s="35"/>
      <c r="I74" s="18"/>
    </row>
    <row r="75" spans="2:9" x14ac:dyDescent="0.2">
      <c r="B75" s="37"/>
      <c r="C75" s="35"/>
      <c r="D75" s="36"/>
      <c r="E75" s="35"/>
      <c r="F75" s="38"/>
      <c r="G75" s="36"/>
      <c r="H75" s="35"/>
      <c r="I75" s="18"/>
    </row>
    <row r="76" spans="2:9" x14ac:dyDescent="0.2">
      <c r="B76" s="3"/>
      <c r="C76" s="41"/>
      <c r="D76" s="41"/>
      <c r="E76" s="40"/>
      <c r="F76" s="40"/>
      <c r="G76" s="41"/>
      <c r="H76" s="35"/>
      <c r="I76" s="18"/>
    </row>
    <row r="77" spans="2:9" x14ac:dyDescent="0.2">
      <c r="B77" s="3"/>
      <c r="C77" s="29"/>
      <c r="D77" s="29"/>
      <c r="E77" s="29"/>
      <c r="F77" s="42"/>
      <c r="G77" s="29"/>
      <c r="H77" s="35"/>
      <c r="I77" s="18"/>
    </row>
    <row r="78" spans="2:9" x14ac:dyDescent="0.2">
      <c r="B78" s="3"/>
      <c r="C78" s="29"/>
      <c r="D78" s="29"/>
      <c r="E78" s="29"/>
      <c r="F78" s="42"/>
      <c r="G78" s="29"/>
      <c r="H78" s="35"/>
      <c r="I78" s="18"/>
    </row>
    <row r="79" spans="2:9" x14ac:dyDescent="0.2">
      <c r="B79" s="3"/>
      <c r="C79" s="29"/>
      <c r="D79" s="29"/>
      <c r="E79" s="29"/>
      <c r="F79" s="42"/>
      <c r="G79" s="29"/>
      <c r="H79" s="35"/>
      <c r="I79" s="18"/>
    </row>
    <row r="80" spans="2:9" x14ac:dyDescent="0.2">
      <c r="B80" s="3"/>
      <c r="C80" s="29"/>
      <c r="D80" s="29"/>
      <c r="E80" s="29"/>
      <c r="F80" s="42"/>
      <c r="G80" s="29"/>
      <c r="H80" s="35"/>
      <c r="I80" s="18"/>
    </row>
    <row r="81" spans="2:9" x14ac:dyDescent="0.2">
      <c r="B81" s="3"/>
      <c r="C81" s="29"/>
      <c r="D81" s="29"/>
      <c r="E81" s="29"/>
      <c r="F81" s="42"/>
      <c r="G81" s="29"/>
      <c r="H81" s="35"/>
      <c r="I81" s="18"/>
    </row>
    <row r="82" spans="2:9" x14ac:dyDescent="0.2">
      <c r="B82" s="39"/>
      <c r="C82" s="29"/>
      <c r="D82" s="29"/>
      <c r="E82" s="29"/>
      <c r="F82" s="42"/>
      <c r="G82" s="29"/>
      <c r="H82" s="35"/>
      <c r="I82" s="18"/>
    </row>
    <row r="83" spans="2:9" x14ac:dyDescent="0.2">
      <c r="B83" s="39"/>
      <c r="C83" s="29"/>
      <c r="D83" s="29"/>
      <c r="E83" s="29"/>
      <c r="F83" s="42"/>
      <c r="G83" s="29"/>
      <c r="H83" s="35"/>
      <c r="I83" s="18"/>
    </row>
    <row r="84" spans="2:9" x14ac:dyDescent="0.2">
      <c r="B84" s="39"/>
      <c r="C84" s="43"/>
      <c r="D84" s="29"/>
      <c r="E84" s="29"/>
      <c r="F84" s="29"/>
      <c r="G84" s="29"/>
      <c r="H84" s="35"/>
      <c r="I84" s="18"/>
    </row>
    <row r="85" spans="2:9" x14ac:dyDescent="0.2">
      <c r="B85" s="3"/>
      <c r="C85" s="29"/>
      <c r="D85" s="29"/>
      <c r="E85" s="29"/>
      <c r="F85" s="29"/>
      <c r="G85" s="29"/>
      <c r="H85" s="29"/>
      <c r="I85" s="18"/>
    </row>
    <row r="86" spans="2:9" x14ac:dyDescent="0.2">
      <c r="B86" s="3"/>
      <c r="C86" s="29"/>
      <c r="D86" s="29"/>
      <c r="E86" s="29"/>
      <c r="F86" s="29"/>
      <c r="G86" s="29"/>
      <c r="H86" s="29"/>
      <c r="I86" s="18"/>
    </row>
    <row r="87" spans="2:9" x14ac:dyDescent="0.2">
      <c r="B87" s="3"/>
      <c r="C87" s="29"/>
      <c r="D87" s="29"/>
      <c r="E87" s="29"/>
      <c r="F87" s="29"/>
      <c r="G87" s="29"/>
      <c r="H87" s="29"/>
      <c r="I87" s="18"/>
    </row>
    <row r="88" spans="2:9" x14ac:dyDescent="0.2">
      <c r="B88" s="3"/>
      <c r="C88" s="29"/>
      <c r="D88" s="29"/>
      <c r="E88" s="29"/>
      <c r="F88" s="29"/>
      <c r="G88" s="29"/>
      <c r="H88" s="29"/>
      <c r="I88" s="18"/>
    </row>
    <row r="89" spans="2:9" x14ac:dyDescent="0.2">
      <c r="B89" s="3"/>
      <c r="C89" s="29"/>
      <c r="D89" s="29"/>
      <c r="E89" s="29"/>
      <c r="F89" s="29"/>
      <c r="G89" s="29"/>
      <c r="H89" s="29"/>
      <c r="I89" s="18"/>
    </row>
    <row r="90" spans="2:9" x14ac:dyDescent="0.2">
      <c r="B90" s="3"/>
      <c r="C90" s="29"/>
      <c r="D90" s="29"/>
      <c r="E90" s="29"/>
      <c r="F90" s="29"/>
      <c r="G90" s="29"/>
      <c r="H90" s="29"/>
      <c r="I90" s="18"/>
    </row>
    <row r="91" spans="2:9" x14ac:dyDescent="0.2">
      <c r="B91" s="3"/>
      <c r="C91" s="29"/>
      <c r="D91" s="29"/>
      <c r="E91" s="29"/>
      <c r="F91" s="29"/>
      <c r="G91" s="29"/>
      <c r="H91" s="29"/>
      <c r="I91" s="18"/>
    </row>
    <row r="92" spans="2:9" x14ac:dyDescent="0.2">
      <c r="B92" s="3"/>
      <c r="C92" s="29"/>
      <c r="D92" s="29"/>
      <c r="E92" s="29"/>
      <c r="F92" s="29"/>
      <c r="G92" s="29"/>
      <c r="H92" s="29"/>
      <c r="I92" s="18"/>
    </row>
    <row r="93" spans="2:9" x14ac:dyDescent="0.2">
      <c r="B93" s="3"/>
      <c r="C93" s="29"/>
      <c r="D93" s="29"/>
      <c r="E93" s="29"/>
      <c r="F93" s="29"/>
      <c r="G93" s="29"/>
      <c r="H93" s="29"/>
      <c r="I93" s="18"/>
    </row>
    <row r="94" spans="2:9" x14ac:dyDescent="0.2">
      <c r="B94" s="3"/>
      <c r="C94" s="29"/>
      <c r="D94" s="29"/>
      <c r="E94" s="29"/>
      <c r="F94" s="29"/>
      <c r="G94" s="29"/>
      <c r="H94" s="29"/>
      <c r="I94" s="18"/>
    </row>
    <row r="95" spans="2:9" x14ac:dyDescent="0.2">
      <c r="B95" s="3"/>
      <c r="C95" s="29"/>
      <c r="D95" s="29"/>
      <c r="E95" s="29"/>
      <c r="F95" s="29"/>
      <c r="G95" s="29"/>
      <c r="H95" s="29"/>
      <c r="I95" s="18"/>
    </row>
    <row r="96" spans="2:9" x14ac:dyDescent="0.2">
      <c r="B96" s="3"/>
      <c r="C96" s="29"/>
      <c r="D96" s="29"/>
      <c r="E96" s="29"/>
      <c r="F96" s="29"/>
      <c r="G96" s="29"/>
      <c r="H96" s="29"/>
      <c r="I96" s="18"/>
    </row>
    <row r="97" spans="2:9" x14ac:dyDescent="0.2">
      <c r="B97" s="3"/>
      <c r="C97" s="29"/>
      <c r="D97" s="29"/>
      <c r="E97" s="29"/>
      <c r="F97" s="29"/>
      <c r="G97" s="29"/>
      <c r="H97" s="29"/>
      <c r="I97" s="18"/>
    </row>
    <row r="98" spans="2:9" x14ac:dyDescent="0.2">
      <c r="B98" s="3"/>
      <c r="C98" s="29"/>
      <c r="D98" s="29"/>
      <c r="E98" s="29"/>
      <c r="F98" s="29"/>
      <c r="G98" s="29"/>
      <c r="H98" s="29"/>
      <c r="I98" s="18"/>
    </row>
    <row r="99" spans="2:9" x14ac:dyDescent="0.2">
      <c r="B99" s="3"/>
      <c r="C99" s="29"/>
      <c r="D99" s="29"/>
      <c r="E99" s="29"/>
      <c r="F99" s="29"/>
      <c r="G99" s="29"/>
      <c r="H99" s="29"/>
      <c r="I99" s="18"/>
    </row>
    <row r="100" spans="2:9" x14ac:dyDescent="0.2">
      <c r="B100" s="3"/>
      <c r="C100" s="29"/>
      <c r="D100" s="29"/>
      <c r="E100" s="29"/>
      <c r="F100" s="29"/>
      <c r="G100" s="29"/>
      <c r="H100" s="29"/>
      <c r="I100" s="18"/>
    </row>
    <row r="101" spans="2:9" x14ac:dyDescent="0.2">
      <c r="B101" s="3"/>
      <c r="C101" s="29"/>
      <c r="D101" s="29"/>
      <c r="E101" s="29"/>
      <c r="F101" s="29"/>
      <c r="G101" s="29"/>
      <c r="H101" s="29"/>
      <c r="I101" s="18"/>
    </row>
    <row r="102" spans="2:9" x14ac:dyDescent="0.2">
      <c r="B102" s="3"/>
      <c r="C102" s="29"/>
      <c r="D102" s="29"/>
      <c r="E102" s="29"/>
      <c r="F102" s="29"/>
      <c r="G102" s="29"/>
      <c r="H102" s="29"/>
      <c r="I102" s="18"/>
    </row>
    <row r="103" spans="2:9" x14ac:dyDescent="0.2">
      <c r="B103" s="3"/>
      <c r="C103" s="29"/>
      <c r="D103" s="29"/>
      <c r="E103" s="29"/>
      <c r="F103" s="29"/>
      <c r="G103" s="29"/>
      <c r="H103" s="29"/>
      <c r="I103" s="18"/>
    </row>
    <row r="104" spans="2:9" x14ac:dyDescent="0.2">
      <c r="B104" s="3"/>
      <c r="C104" s="29"/>
      <c r="D104" s="29"/>
      <c r="E104" s="29"/>
      <c r="F104" s="29"/>
      <c r="G104" s="29"/>
      <c r="H104" s="29"/>
      <c r="I104" s="18"/>
    </row>
    <row r="105" spans="2:9" x14ac:dyDescent="0.2">
      <c r="B105" s="3"/>
      <c r="C105" s="29"/>
      <c r="D105" s="29"/>
      <c r="E105" s="29"/>
      <c r="F105" s="29"/>
      <c r="G105" s="29"/>
      <c r="H105" s="29"/>
      <c r="I105" s="18"/>
    </row>
    <row r="106" spans="2:9" x14ac:dyDescent="0.2">
      <c r="B106" s="3"/>
      <c r="C106" s="29"/>
      <c r="D106" s="29"/>
      <c r="E106" s="29"/>
      <c r="F106" s="29"/>
      <c r="G106" s="29"/>
      <c r="H106" s="29"/>
      <c r="I106" s="18"/>
    </row>
    <row r="107" spans="2:9" x14ac:dyDescent="0.2">
      <c r="B107" s="3"/>
      <c r="C107" s="29"/>
      <c r="D107" s="29"/>
      <c r="E107" s="29"/>
      <c r="F107" s="29"/>
      <c r="G107" s="29"/>
      <c r="H107" s="29"/>
      <c r="I107" s="18"/>
    </row>
    <row r="108" spans="2:9" x14ac:dyDescent="0.2">
      <c r="B108" s="3"/>
      <c r="C108" s="29"/>
      <c r="D108" s="29"/>
      <c r="E108" s="29"/>
      <c r="F108" s="29"/>
      <c r="G108" s="29"/>
      <c r="H108" s="29"/>
      <c r="I108" s="18"/>
    </row>
    <row r="109" spans="2:9" x14ac:dyDescent="0.2">
      <c r="C109" s="18"/>
      <c r="D109" s="18"/>
      <c r="E109" s="18"/>
      <c r="F109" s="18"/>
      <c r="G109" s="18"/>
      <c r="H109" s="18"/>
      <c r="I109" s="18"/>
    </row>
    <row r="110" spans="2:9" x14ac:dyDescent="0.2">
      <c r="C110" s="18"/>
      <c r="D110" s="18"/>
      <c r="E110" s="18"/>
      <c r="F110" s="18"/>
      <c r="G110" s="18"/>
      <c r="H110" s="18"/>
      <c r="I110" s="18"/>
    </row>
    <row r="111" spans="2:9" x14ac:dyDescent="0.2">
      <c r="C111" s="18"/>
      <c r="D111" s="18"/>
      <c r="E111" s="18"/>
      <c r="F111" s="18"/>
      <c r="G111" s="18"/>
      <c r="H111" s="18"/>
      <c r="I111" s="18"/>
    </row>
    <row r="112" spans="2:9" x14ac:dyDescent="0.2">
      <c r="C112" s="18"/>
      <c r="D112" s="18"/>
      <c r="E112" s="18"/>
      <c r="F112" s="18"/>
      <c r="G112" s="18"/>
      <c r="H112" s="18"/>
      <c r="I112" s="18"/>
    </row>
    <row r="113" spans="3:9" x14ac:dyDescent="0.2">
      <c r="C113" s="18"/>
      <c r="D113" s="18"/>
      <c r="E113" s="18"/>
      <c r="F113" s="18"/>
      <c r="G113" s="18"/>
      <c r="H113" s="18"/>
      <c r="I113" s="18"/>
    </row>
    <row r="114" spans="3:9" x14ac:dyDescent="0.2">
      <c r="C114" s="18"/>
      <c r="D114" s="18"/>
      <c r="E114" s="18"/>
      <c r="F114" s="18"/>
      <c r="G114" s="18"/>
      <c r="H114" s="18"/>
      <c r="I114" s="18"/>
    </row>
    <row r="115" spans="3:9" x14ac:dyDescent="0.2">
      <c r="C115" s="18"/>
      <c r="D115" s="18"/>
      <c r="E115" s="18"/>
      <c r="F115" s="18"/>
      <c r="G115" s="18"/>
      <c r="H115" s="18"/>
      <c r="I115" s="18"/>
    </row>
    <row r="116" spans="3:9" x14ac:dyDescent="0.2">
      <c r="C116" s="18"/>
      <c r="D116" s="18"/>
      <c r="E116" s="18"/>
      <c r="F116" s="18"/>
      <c r="G116" s="18"/>
      <c r="H116" s="18"/>
      <c r="I116" s="18"/>
    </row>
    <row r="117" spans="3:9" x14ac:dyDescent="0.2">
      <c r="C117" s="18"/>
      <c r="D117" s="18"/>
      <c r="E117" s="18"/>
      <c r="F117" s="18"/>
      <c r="G117" s="18"/>
      <c r="H117" s="18"/>
      <c r="I117" s="18"/>
    </row>
    <row r="118" spans="3:9" x14ac:dyDescent="0.2">
      <c r="C118" s="18"/>
      <c r="D118" s="18"/>
      <c r="E118" s="18"/>
      <c r="F118" s="18"/>
      <c r="G118" s="18"/>
      <c r="H118" s="18"/>
      <c r="I118" s="18"/>
    </row>
    <row r="119" spans="3:9" x14ac:dyDescent="0.2">
      <c r="C119" s="18"/>
      <c r="D119" s="18"/>
      <c r="E119" s="18"/>
      <c r="F119" s="18"/>
      <c r="G119" s="18"/>
      <c r="H119" s="18"/>
      <c r="I119" s="18"/>
    </row>
    <row r="120" spans="3:9" x14ac:dyDescent="0.2">
      <c r="C120" s="18"/>
      <c r="D120" s="18"/>
      <c r="E120" s="18"/>
      <c r="F120" s="18"/>
      <c r="G120" s="18"/>
      <c r="H120" s="18"/>
      <c r="I120" s="18"/>
    </row>
    <row r="121" spans="3:9" x14ac:dyDescent="0.2">
      <c r="C121" s="18"/>
      <c r="D121" s="18"/>
      <c r="E121" s="18"/>
      <c r="F121" s="18"/>
      <c r="G121" s="18"/>
      <c r="H121" s="18"/>
      <c r="I121" s="18"/>
    </row>
    <row r="122" spans="3:9" x14ac:dyDescent="0.2">
      <c r="C122" s="18"/>
      <c r="D122" s="18"/>
      <c r="E122" s="18"/>
      <c r="F122" s="18"/>
      <c r="G122" s="18"/>
      <c r="H122" s="18"/>
      <c r="I122" s="18"/>
    </row>
    <row r="123" spans="3:9" x14ac:dyDescent="0.2">
      <c r="C123" s="18"/>
      <c r="D123" s="18"/>
      <c r="E123" s="18"/>
      <c r="F123" s="18"/>
      <c r="G123" s="18"/>
      <c r="H123" s="18"/>
      <c r="I123" s="18"/>
    </row>
    <row r="124" spans="3:9" x14ac:dyDescent="0.2">
      <c r="C124" s="18"/>
      <c r="D124" s="18"/>
      <c r="E124" s="18"/>
      <c r="F124" s="18"/>
      <c r="G124" s="18"/>
      <c r="H124" s="18"/>
      <c r="I124" s="18"/>
    </row>
    <row r="125" spans="3:9" x14ac:dyDescent="0.2">
      <c r="C125" s="18"/>
      <c r="D125" s="18"/>
      <c r="E125" s="18"/>
      <c r="F125" s="18"/>
      <c r="G125" s="18"/>
      <c r="H125" s="18"/>
      <c r="I125" s="18"/>
    </row>
    <row r="126" spans="3:9" x14ac:dyDescent="0.2">
      <c r="C126" s="18"/>
      <c r="D126" s="18"/>
      <c r="E126" s="18"/>
      <c r="F126" s="18"/>
      <c r="G126" s="18"/>
      <c r="H126" s="18"/>
      <c r="I126" s="18"/>
    </row>
    <row r="127" spans="3:9" x14ac:dyDescent="0.2">
      <c r="C127" s="18"/>
      <c r="D127" s="18"/>
      <c r="E127" s="18"/>
      <c r="F127" s="18"/>
      <c r="G127" s="18"/>
      <c r="H127" s="18"/>
      <c r="I127" s="18"/>
    </row>
    <row r="128" spans="3:9" x14ac:dyDescent="0.2">
      <c r="C128" s="18"/>
      <c r="D128" s="18"/>
      <c r="E128" s="18"/>
      <c r="F128" s="18"/>
      <c r="G128" s="18"/>
      <c r="H128" s="18"/>
      <c r="I128" s="18"/>
    </row>
    <row r="129" spans="3:9" x14ac:dyDescent="0.2">
      <c r="C129" s="18"/>
      <c r="D129" s="18"/>
      <c r="E129" s="18"/>
      <c r="F129" s="18"/>
      <c r="G129" s="18"/>
      <c r="H129" s="18"/>
      <c r="I129" s="18"/>
    </row>
    <row r="130" spans="3:9" x14ac:dyDescent="0.2">
      <c r="C130" s="18"/>
      <c r="D130" s="18"/>
      <c r="E130" s="18"/>
      <c r="F130" s="18"/>
      <c r="G130" s="18"/>
      <c r="H130" s="18"/>
      <c r="I130" s="18"/>
    </row>
    <row r="131" spans="3:9" x14ac:dyDescent="0.2">
      <c r="C131" s="18"/>
      <c r="D131" s="18"/>
      <c r="E131" s="18"/>
      <c r="F131" s="18"/>
      <c r="G131" s="18"/>
      <c r="H131" s="18"/>
      <c r="I131" s="18"/>
    </row>
    <row r="132" spans="3:9" x14ac:dyDescent="0.2">
      <c r="C132" s="18"/>
      <c r="D132" s="18"/>
      <c r="E132" s="18"/>
      <c r="F132" s="18"/>
      <c r="G132" s="18"/>
      <c r="H132" s="18"/>
      <c r="I132" s="18"/>
    </row>
    <row r="133" spans="3:9" x14ac:dyDescent="0.2">
      <c r="C133" s="18"/>
      <c r="D133" s="18"/>
      <c r="E133" s="18"/>
      <c r="F133" s="18"/>
      <c r="G133" s="18"/>
      <c r="H133" s="18"/>
      <c r="I133" s="18"/>
    </row>
    <row r="134" spans="3:9" x14ac:dyDescent="0.2">
      <c r="C134" s="18"/>
      <c r="D134" s="18"/>
      <c r="E134" s="18"/>
      <c r="F134" s="18"/>
      <c r="G134" s="18"/>
      <c r="H134" s="18"/>
      <c r="I134" s="18"/>
    </row>
    <row r="135" spans="3:9" x14ac:dyDescent="0.2">
      <c r="C135" s="18"/>
      <c r="D135" s="18"/>
      <c r="E135" s="18"/>
      <c r="F135" s="18"/>
      <c r="G135" s="18"/>
      <c r="H135" s="18"/>
      <c r="I135" s="18"/>
    </row>
    <row r="136" spans="3:9" x14ac:dyDescent="0.2">
      <c r="C136" s="18"/>
      <c r="D136" s="18"/>
      <c r="E136" s="18"/>
      <c r="F136" s="18"/>
      <c r="G136" s="18"/>
      <c r="H136" s="18"/>
      <c r="I136" s="18"/>
    </row>
    <row r="137" spans="3:9" x14ac:dyDescent="0.2">
      <c r="C137" s="18"/>
      <c r="D137" s="18"/>
      <c r="E137" s="18"/>
      <c r="F137" s="18"/>
      <c r="G137" s="18"/>
      <c r="H137" s="18"/>
      <c r="I137" s="18"/>
    </row>
    <row r="138" spans="3:9" x14ac:dyDescent="0.2">
      <c r="C138" s="18"/>
      <c r="D138" s="18"/>
      <c r="E138" s="18"/>
      <c r="F138" s="18"/>
      <c r="G138" s="18"/>
      <c r="H138" s="18"/>
      <c r="I138" s="18"/>
    </row>
    <row r="139" spans="3:9" x14ac:dyDescent="0.2">
      <c r="C139" s="18"/>
      <c r="D139" s="18"/>
      <c r="E139" s="18"/>
      <c r="F139" s="18"/>
      <c r="G139" s="18"/>
      <c r="H139" s="18"/>
      <c r="I139" s="18"/>
    </row>
    <row r="140" spans="3:9" x14ac:dyDescent="0.2">
      <c r="C140" s="18"/>
      <c r="D140" s="18"/>
      <c r="E140" s="18"/>
      <c r="F140" s="18"/>
      <c r="G140" s="18"/>
      <c r="H140" s="18"/>
      <c r="I140" s="18"/>
    </row>
    <row r="141" spans="3:9" x14ac:dyDescent="0.2">
      <c r="C141" s="18"/>
      <c r="D141" s="18"/>
      <c r="E141" s="18"/>
      <c r="F141" s="18"/>
      <c r="G141" s="18"/>
      <c r="H141" s="18"/>
      <c r="I141" s="18"/>
    </row>
    <row r="142" spans="3:9" x14ac:dyDescent="0.2">
      <c r="C142" s="18"/>
      <c r="D142" s="18"/>
      <c r="E142" s="18"/>
      <c r="F142" s="18"/>
      <c r="G142" s="18"/>
      <c r="H142" s="18"/>
      <c r="I142" s="18"/>
    </row>
    <row r="143" spans="3:9" x14ac:dyDescent="0.2">
      <c r="C143" s="18"/>
      <c r="D143" s="18"/>
      <c r="E143" s="18"/>
      <c r="F143" s="18"/>
      <c r="G143" s="18"/>
      <c r="H143" s="18"/>
      <c r="I143" s="18"/>
    </row>
    <row r="144" spans="3:9" x14ac:dyDescent="0.2">
      <c r="C144" s="18"/>
      <c r="D144" s="18"/>
      <c r="E144" s="18"/>
      <c r="F144" s="18"/>
      <c r="G144" s="18"/>
      <c r="H144" s="18"/>
      <c r="I144" s="18"/>
    </row>
    <row r="145" spans="3:9" x14ac:dyDescent="0.2">
      <c r="C145" s="18"/>
      <c r="D145" s="18"/>
      <c r="E145" s="18"/>
      <c r="F145" s="18"/>
      <c r="G145" s="18"/>
      <c r="H145" s="18"/>
      <c r="I145" s="18"/>
    </row>
    <row r="146" spans="3:9" x14ac:dyDescent="0.2">
      <c r="C146" s="18"/>
      <c r="D146" s="18"/>
      <c r="E146" s="18"/>
      <c r="F146" s="18"/>
      <c r="G146" s="18"/>
      <c r="H146" s="18"/>
      <c r="I146" s="18"/>
    </row>
    <row r="147" spans="3:9" x14ac:dyDescent="0.2">
      <c r="C147" s="18"/>
      <c r="D147" s="18"/>
      <c r="E147" s="18"/>
      <c r="F147" s="18"/>
      <c r="G147" s="18"/>
      <c r="H147" s="18"/>
      <c r="I147" s="18"/>
    </row>
    <row r="148" spans="3:9" x14ac:dyDescent="0.2">
      <c r="C148" s="18"/>
      <c r="D148" s="18"/>
      <c r="E148" s="18"/>
      <c r="F148" s="18"/>
      <c r="G148" s="18"/>
      <c r="H148" s="18"/>
      <c r="I148" s="18"/>
    </row>
    <row r="149" spans="3:9" x14ac:dyDescent="0.2">
      <c r="C149" s="18"/>
      <c r="D149" s="18"/>
      <c r="E149" s="18"/>
      <c r="F149" s="18"/>
      <c r="G149" s="18"/>
      <c r="H149" s="18"/>
      <c r="I149" s="18"/>
    </row>
    <row r="150" spans="3:9" x14ac:dyDescent="0.2">
      <c r="C150" s="18"/>
      <c r="D150" s="18"/>
      <c r="E150" s="18"/>
      <c r="F150" s="18"/>
      <c r="G150" s="18"/>
      <c r="H150" s="18"/>
      <c r="I150" s="18"/>
    </row>
    <row r="151" spans="3:9" x14ac:dyDescent="0.2">
      <c r="C151" s="18"/>
      <c r="D151" s="18"/>
      <c r="E151" s="18"/>
      <c r="F151" s="18"/>
      <c r="G151" s="18"/>
      <c r="H151" s="18"/>
      <c r="I151" s="18"/>
    </row>
    <row r="152" spans="3:9" x14ac:dyDescent="0.2">
      <c r="C152" s="18"/>
      <c r="D152" s="18"/>
      <c r="E152" s="18"/>
      <c r="F152" s="18"/>
      <c r="G152" s="18"/>
      <c r="H152" s="18"/>
      <c r="I152" s="18"/>
    </row>
    <row r="153" spans="3:9" x14ac:dyDescent="0.2">
      <c r="C153" s="18"/>
      <c r="D153" s="18"/>
      <c r="E153" s="18"/>
      <c r="F153" s="18"/>
      <c r="G153" s="18"/>
      <c r="H153" s="18"/>
      <c r="I153" s="18"/>
    </row>
    <row r="154" spans="3:9" x14ac:dyDescent="0.2">
      <c r="C154" s="18"/>
      <c r="D154" s="18"/>
      <c r="E154" s="18"/>
      <c r="F154" s="18"/>
      <c r="G154" s="18"/>
      <c r="H154" s="18"/>
      <c r="I154" s="18"/>
    </row>
    <row r="155" spans="3:9" x14ac:dyDescent="0.2">
      <c r="C155" s="18"/>
      <c r="D155" s="18"/>
      <c r="E155" s="18"/>
      <c r="F155" s="18"/>
      <c r="G155" s="18"/>
      <c r="H155" s="18"/>
      <c r="I155" s="18"/>
    </row>
    <row r="156" spans="3:9" x14ac:dyDescent="0.2">
      <c r="C156" s="18"/>
      <c r="D156" s="18"/>
      <c r="E156" s="18"/>
      <c r="F156" s="18"/>
      <c r="G156" s="18"/>
      <c r="H156" s="18"/>
      <c r="I156" s="18"/>
    </row>
    <row r="157" spans="3:9" x14ac:dyDescent="0.2">
      <c r="C157" s="18"/>
      <c r="D157" s="18"/>
      <c r="E157" s="18"/>
      <c r="F157" s="18"/>
      <c r="G157" s="18"/>
      <c r="H157" s="18"/>
      <c r="I157" s="18"/>
    </row>
    <row r="158" spans="3:9" x14ac:dyDescent="0.2">
      <c r="C158" s="18"/>
      <c r="D158" s="18"/>
      <c r="E158" s="18"/>
      <c r="F158" s="18"/>
      <c r="G158" s="18"/>
      <c r="H158" s="18"/>
      <c r="I158" s="18"/>
    </row>
    <row r="159" spans="3:9" x14ac:dyDescent="0.2">
      <c r="C159" s="18"/>
      <c r="D159" s="18"/>
      <c r="E159" s="18"/>
      <c r="F159" s="18"/>
      <c r="G159" s="18"/>
      <c r="H159" s="18"/>
      <c r="I159" s="18"/>
    </row>
    <row r="160" spans="3:9" x14ac:dyDescent="0.2">
      <c r="C160" s="18"/>
      <c r="D160" s="18"/>
      <c r="E160" s="18"/>
      <c r="F160" s="18"/>
      <c r="G160" s="18"/>
      <c r="H160" s="18"/>
      <c r="I160" s="18"/>
    </row>
  </sheetData>
  <sheetProtection sheet="1" objects="1" scenarios="1"/>
  <pageMargins left="0.78740157499999996" right="0.78740157499999996" top="0.984251969" bottom="0.984251969" header="0.4921259845" footer="0.4921259845"/>
  <pageSetup paperSize="9" scale="83" orientation="portrait" horizontalDpi="4294967295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3F2F2-1EAF-4126-9E23-146085086D37}">
  <sheetPr>
    <pageSetUpPr fitToPage="1"/>
  </sheetPr>
  <dimension ref="B1:J160"/>
  <sheetViews>
    <sheetView showZeros="0" workbookViewId="0"/>
  </sheetViews>
  <sheetFormatPr baseColWidth="10" defaultRowHeight="12.75" x14ac:dyDescent="0.2"/>
  <cols>
    <col min="1" max="1" width="5.42578125" customWidth="1"/>
    <col min="2" max="2" width="32.85546875" customWidth="1"/>
    <col min="3" max="3" width="10.28515625" customWidth="1"/>
    <col min="4" max="4" width="9" customWidth="1"/>
    <col min="5" max="5" width="10.28515625" customWidth="1"/>
    <col min="6" max="6" width="11" customWidth="1"/>
    <col min="7" max="7" width="7.42578125" customWidth="1"/>
    <col min="8" max="8" width="11.5703125" customWidth="1"/>
    <col min="9" max="9" width="6.140625" customWidth="1"/>
    <col min="10" max="10" width="10.28515625" customWidth="1"/>
  </cols>
  <sheetData>
    <row r="1" spans="2:8" ht="19.5" x14ac:dyDescent="0.35">
      <c r="B1" s="56" t="s">
        <v>94</v>
      </c>
      <c r="C1" s="10"/>
      <c r="D1" s="10"/>
      <c r="E1" s="10"/>
      <c r="F1" s="10"/>
      <c r="G1" s="10"/>
      <c r="H1" s="10"/>
    </row>
    <row r="2" spans="2:8" ht="15.75" x14ac:dyDescent="0.25">
      <c r="B2" s="130" t="s">
        <v>97</v>
      </c>
      <c r="C2" s="131"/>
    </row>
    <row r="3" spans="2:8" s="58" customFormat="1" ht="19.5" x14ac:dyDescent="0.35">
      <c r="B3" s="58" t="s">
        <v>7</v>
      </c>
      <c r="C3" s="58">
        <v>5</v>
      </c>
    </row>
    <row r="4" spans="2:8" x14ac:dyDescent="0.2">
      <c r="B4" s="113"/>
      <c r="C4" s="112" t="s">
        <v>16</v>
      </c>
      <c r="D4" s="68" t="s">
        <v>2</v>
      </c>
      <c r="E4" s="68" t="s">
        <v>17</v>
      </c>
      <c r="F4" s="13"/>
      <c r="G4" s="3"/>
      <c r="H4" s="3"/>
    </row>
    <row r="5" spans="2:8" x14ac:dyDescent="0.2">
      <c r="B5" s="114" t="s">
        <v>18</v>
      </c>
      <c r="C5" s="59">
        <v>151.66999999999999</v>
      </c>
      <c r="D5" s="110">
        <f>Cotisations!C8</f>
        <v>10.25</v>
      </c>
      <c r="E5" s="110">
        <v>2500</v>
      </c>
      <c r="F5" s="22"/>
      <c r="G5" s="3"/>
      <c r="H5" s="3"/>
    </row>
    <row r="6" spans="2:8" x14ac:dyDescent="0.2">
      <c r="B6" s="114" t="s">
        <v>50</v>
      </c>
      <c r="C6" s="59"/>
      <c r="D6" s="110"/>
      <c r="E6" s="110">
        <f>ROUND(C6*D6,2)</f>
        <v>0</v>
      </c>
      <c r="F6" s="22"/>
      <c r="G6" s="3"/>
      <c r="H6" s="3"/>
    </row>
    <row r="7" spans="2:8" x14ac:dyDescent="0.2">
      <c r="B7" s="114" t="s">
        <v>20</v>
      </c>
      <c r="C7" s="59">
        <v>22</v>
      </c>
      <c r="D7" s="110">
        <f>Cotisations!$C$9</f>
        <v>3.65</v>
      </c>
      <c r="E7" s="110">
        <f>+C7*D7</f>
        <v>80.3</v>
      </c>
      <c r="F7" s="22"/>
      <c r="G7" s="3"/>
      <c r="H7" s="3"/>
    </row>
    <row r="8" spans="2:8" x14ac:dyDescent="0.2">
      <c r="B8" s="114" t="s">
        <v>23</v>
      </c>
      <c r="C8" s="59"/>
      <c r="D8" s="110"/>
      <c r="E8" s="110">
        <f>+C8*D8</f>
        <v>0</v>
      </c>
      <c r="F8" s="22"/>
      <c r="G8" s="3"/>
      <c r="H8" s="3"/>
    </row>
    <row r="9" spans="2:8" x14ac:dyDescent="0.2">
      <c r="B9" s="114" t="s">
        <v>24</v>
      </c>
      <c r="C9" s="59">
        <v>22</v>
      </c>
      <c r="D9" s="110">
        <f>Cotisations!$C$9</f>
        <v>3.65</v>
      </c>
      <c r="E9" s="110">
        <f>+C9*D9</f>
        <v>80.3</v>
      </c>
      <c r="F9" s="21"/>
      <c r="G9" s="3"/>
      <c r="H9" s="3"/>
    </row>
    <row r="10" spans="2:8" x14ac:dyDescent="0.2">
      <c r="B10" s="114"/>
      <c r="C10" s="59"/>
      <c r="D10" s="111"/>
      <c r="E10" s="111"/>
      <c r="F10" s="22"/>
      <c r="G10" s="3"/>
      <c r="H10" s="3"/>
    </row>
    <row r="11" spans="2:8" x14ac:dyDescent="0.2">
      <c r="B11" s="60" t="s">
        <v>26</v>
      </c>
      <c r="C11" s="61"/>
      <c r="D11" s="62"/>
      <c r="E11" s="62">
        <f>ROUND(SUM(E5:E10),2)</f>
        <v>2660.6</v>
      </c>
      <c r="F11" s="22"/>
      <c r="G11" s="3"/>
      <c r="H11" s="3"/>
    </row>
    <row r="12" spans="2:8" x14ac:dyDescent="0.2">
      <c r="B12" s="63" t="s">
        <v>27</v>
      </c>
      <c r="C12" s="64"/>
      <c r="D12" s="65" t="s">
        <v>28</v>
      </c>
      <c r="E12" s="66"/>
      <c r="F12" s="93"/>
      <c r="G12" s="94" t="s">
        <v>29</v>
      </c>
      <c r="H12" s="66"/>
    </row>
    <row r="13" spans="2:8" x14ac:dyDescent="0.2">
      <c r="B13" s="67"/>
      <c r="C13" s="68" t="s">
        <v>30</v>
      </c>
      <c r="D13" s="68" t="s">
        <v>2</v>
      </c>
      <c r="E13" s="68" t="s">
        <v>17</v>
      </c>
      <c r="F13" s="68" t="s">
        <v>30</v>
      </c>
      <c r="G13" s="68" t="s">
        <v>2</v>
      </c>
      <c r="H13" s="95" t="s">
        <v>17</v>
      </c>
    </row>
    <row r="14" spans="2:8" x14ac:dyDescent="0.2">
      <c r="B14" s="67" t="s">
        <v>51</v>
      </c>
      <c r="C14" s="69"/>
      <c r="D14" s="70"/>
      <c r="E14" s="70"/>
      <c r="F14" s="71">
        <f>E11*98.25%+E30+E32</f>
        <v>2638.6794999999997</v>
      </c>
      <c r="G14" s="96">
        <f>Cotisations!$D$15</f>
        <v>6.8000000000000005E-2</v>
      </c>
      <c r="H14" s="97">
        <f>ROUND(F14*G14,2)</f>
        <v>179.43</v>
      </c>
    </row>
    <row r="15" spans="2:8" x14ac:dyDescent="0.2">
      <c r="B15" s="67" t="s">
        <v>48</v>
      </c>
      <c r="C15" s="71"/>
      <c r="D15" s="72"/>
      <c r="E15" s="73"/>
      <c r="F15" s="71">
        <f>F14</f>
        <v>2638.6794999999997</v>
      </c>
      <c r="G15" s="72">
        <f>Cotisations!$D$16+Cotisations!$D$17</f>
        <v>2.9000000000000001E-2</v>
      </c>
      <c r="H15" s="73">
        <f>ROUND(F15*G15,2)</f>
        <v>76.52</v>
      </c>
    </row>
    <row r="16" spans="2:8" x14ac:dyDescent="0.2">
      <c r="B16" s="76" t="s">
        <v>82</v>
      </c>
      <c r="C16" s="71">
        <f>E11</f>
        <v>2660.6</v>
      </c>
      <c r="D16" s="72">
        <f>IF(E11&lt;Cotisations!C11*2.5,7%,13%)</f>
        <v>7.0000000000000007E-2</v>
      </c>
      <c r="E16" s="73">
        <f t="shared" ref="E16:E21" si="0">ROUND(C16*D16,2)</f>
        <v>186.24</v>
      </c>
      <c r="F16" s="71"/>
      <c r="G16" s="72"/>
      <c r="H16" s="73"/>
    </row>
    <row r="17" spans="2:10" x14ac:dyDescent="0.2">
      <c r="B17" s="76" t="s">
        <v>83</v>
      </c>
      <c r="C17" s="71">
        <f>E11</f>
        <v>2660.6</v>
      </c>
      <c r="D17" s="72">
        <f>IF(E11&gt;Pl," ",Cotisations!C22)</f>
        <v>8.5500000000000007E-2</v>
      </c>
      <c r="E17" s="73">
        <f t="shared" si="0"/>
        <v>227.48</v>
      </c>
      <c r="F17" s="71">
        <f>E11</f>
        <v>2660.6</v>
      </c>
      <c r="G17" s="72">
        <f>IF(E11&gt;Pl," ",Cotisations!D22)</f>
        <v>6.9000000000000006E-2</v>
      </c>
      <c r="H17" s="73">
        <f>ROUND(F17*G17,2)</f>
        <v>183.58</v>
      </c>
    </row>
    <row r="18" spans="2:10" x14ac:dyDescent="0.2">
      <c r="B18" s="76" t="s">
        <v>84</v>
      </c>
      <c r="C18" s="71">
        <f>E11</f>
        <v>2660.6</v>
      </c>
      <c r="D18" s="72">
        <f>Cotisations!C21</f>
        <v>1.9E-2</v>
      </c>
      <c r="E18" s="73">
        <f t="shared" si="0"/>
        <v>50.55</v>
      </c>
      <c r="F18" s="71">
        <f>E11</f>
        <v>2660.6</v>
      </c>
      <c r="G18" s="72">
        <f>Cotisations!D21</f>
        <v>4.0000000000000001E-3</v>
      </c>
      <c r="H18" s="73">
        <f>ROUND(F18*G18,2)</f>
        <v>10.64</v>
      </c>
      <c r="J18" s="23"/>
    </row>
    <row r="19" spans="2:10" x14ac:dyDescent="0.2">
      <c r="B19" s="76" t="s">
        <v>85</v>
      </c>
      <c r="C19" s="71">
        <f>E11</f>
        <v>2660.6</v>
      </c>
      <c r="D19" s="72">
        <f>Cotisations!C23</f>
        <v>3.0000000000000001E-3</v>
      </c>
      <c r="E19" s="73">
        <f t="shared" si="0"/>
        <v>7.98</v>
      </c>
      <c r="F19" s="71"/>
      <c r="G19" s="72"/>
      <c r="H19" s="73"/>
    </row>
    <row r="20" spans="2:10" x14ac:dyDescent="0.2">
      <c r="B20" s="76" t="s">
        <v>88</v>
      </c>
      <c r="C20" s="71">
        <f>E11</f>
        <v>2660.6</v>
      </c>
      <c r="D20" s="72">
        <f>Cotisations!C31</f>
        <v>2.1000000000000001E-2</v>
      </c>
      <c r="E20" s="73">
        <f t="shared" si="0"/>
        <v>55.87</v>
      </c>
      <c r="F20" s="71"/>
      <c r="G20" s="72"/>
      <c r="H20" s="73"/>
    </row>
    <row r="21" spans="2:10" x14ac:dyDescent="0.2">
      <c r="B21" s="76" t="s">
        <v>86</v>
      </c>
      <c r="C21" s="71">
        <f>E11</f>
        <v>2660.6</v>
      </c>
      <c r="D21" s="72">
        <f>IF(E11&lt;Cotisations!C11*3.5,3.45%,5.25%)</f>
        <v>3.4500000000000003E-2</v>
      </c>
      <c r="E21" s="73">
        <f t="shared" si="0"/>
        <v>91.79</v>
      </c>
      <c r="F21" s="71"/>
      <c r="G21" s="72"/>
      <c r="H21" s="73"/>
    </row>
    <row r="22" spans="2:10" x14ac:dyDescent="0.2">
      <c r="B22" s="74" t="s">
        <v>25</v>
      </c>
      <c r="C22" s="71">
        <f>E11</f>
        <v>2660.6</v>
      </c>
      <c r="D22" s="72">
        <f>Cotisations!$C34</f>
        <v>4.2000000000000003E-2</v>
      </c>
      <c r="E22" s="73">
        <f>ROUND(C22*D22,5)</f>
        <v>111.7452</v>
      </c>
      <c r="F22" s="71">
        <f>E11</f>
        <v>2660.6</v>
      </c>
      <c r="G22" s="72">
        <f>Cotisations!$D$34</f>
        <v>0</v>
      </c>
      <c r="H22" s="73">
        <f>ROUND(F22*G22,2)</f>
        <v>0</v>
      </c>
    </row>
    <row r="23" spans="2:10" x14ac:dyDescent="0.2">
      <c r="B23" s="76" t="s">
        <v>89</v>
      </c>
      <c r="C23" s="71">
        <f>E11</f>
        <v>2660.6</v>
      </c>
      <c r="D23" s="77">
        <f>Cotisations!C30</f>
        <v>1.6000000000000001E-4</v>
      </c>
      <c r="E23" s="73">
        <f>ROUND(C23*D23,5)</f>
        <v>0.42570000000000002</v>
      </c>
      <c r="F23" s="71"/>
      <c r="G23" s="72"/>
      <c r="H23" s="73"/>
    </row>
    <row r="24" spans="2:10" x14ac:dyDescent="0.2">
      <c r="B24" s="67" t="s">
        <v>39</v>
      </c>
      <c r="C24" s="71"/>
      <c r="D24" s="72"/>
      <c r="E24" s="73">
        <f>ROUND(C24*D24,5)</f>
        <v>0</v>
      </c>
      <c r="F24" s="71"/>
      <c r="G24" s="74"/>
      <c r="H24" s="73">
        <f t="shared" ref="H24:H30" si="1">ROUND(F24*G24,2)</f>
        <v>0</v>
      </c>
    </row>
    <row r="25" spans="2:10" x14ac:dyDescent="0.2">
      <c r="B25" s="75" t="s">
        <v>90</v>
      </c>
      <c r="C25" s="71">
        <f>IF(E11&gt;Pl,Pl,E11)</f>
        <v>2660.6</v>
      </c>
      <c r="D25" s="72">
        <f>Cotisations!$C36</f>
        <v>4.7199999999999999E-2</v>
      </c>
      <c r="E25" s="73">
        <f t="shared" ref="E25:E33" si="2">ROUND(C25*D25,2)</f>
        <v>125.58</v>
      </c>
      <c r="F25" s="71">
        <f>IF(E11&gt;Pl,Pl,E11)</f>
        <v>2660.6</v>
      </c>
      <c r="G25" s="72">
        <f>Cotisations!$D$36</f>
        <v>3.15E-2</v>
      </c>
      <c r="H25" s="73">
        <f t="shared" si="1"/>
        <v>83.81</v>
      </c>
    </row>
    <row r="26" spans="2:10" x14ac:dyDescent="0.2">
      <c r="B26" s="75" t="s">
        <v>91</v>
      </c>
      <c r="C26" s="71">
        <f>IF(E11&gt;Pl,E11-Pl,0)</f>
        <v>0</v>
      </c>
      <c r="D26" s="72">
        <f>Cotisations!$C37</f>
        <v>0.1295</v>
      </c>
      <c r="E26" s="73">
        <f t="shared" si="2"/>
        <v>0</v>
      </c>
      <c r="F26" s="71">
        <f>IF(E11&gt;Pl,E11-Pl,0)</f>
        <v>0</v>
      </c>
      <c r="G26" s="72">
        <f>Cotisations!$D$37</f>
        <v>8.6400000000000005E-2</v>
      </c>
      <c r="H26" s="73">
        <f t="shared" si="1"/>
        <v>0</v>
      </c>
    </row>
    <row r="27" spans="2:10" x14ac:dyDescent="0.2">
      <c r="B27" s="76" t="s">
        <v>80</v>
      </c>
      <c r="C27" s="71"/>
      <c r="D27" s="72"/>
      <c r="E27" s="73">
        <f t="shared" si="2"/>
        <v>0</v>
      </c>
      <c r="F27" s="71"/>
      <c r="G27" s="74"/>
      <c r="H27" s="73">
        <f t="shared" si="1"/>
        <v>0</v>
      </c>
    </row>
    <row r="28" spans="2:10" x14ac:dyDescent="0.2">
      <c r="B28" s="75" t="s">
        <v>90</v>
      </c>
      <c r="C28" s="71">
        <f>IF(E11&gt;Pl,Pl,E11)</f>
        <v>2660.6</v>
      </c>
      <c r="D28" s="72">
        <f>Cotisations!$C39</f>
        <v>1.29E-2</v>
      </c>
      <c r="E28" s="73">
        <f t="shared" si="2"/>
        <v>34.32</v>
      </c>
      <c r="F28" s="71">
        <f>IF(E11&gt;Pl,Pl,E11)</f>
        <v>2660.6</v>
      </c>
      <c r="G28" s="72">
        <f>Cotisations!$D$39</f>
        <v>8.6E-3</v>
      </c>
      <c r="H28" s="73">
        <f t="shared" si="1"/>
        <v>22.88</v>
      </c>
    </row>
    <row r="29" spans="2:10" x14ac:dyDescent="0.2">
      <c r="B29" s="75" t="s">
        <v>91</v>
      </c>
      <c r="C29" s="71">
        <f>IF(E11&gt;Pl,E11-Pl,0)</f>
        <v>0</v>
      </c>
      <c r="D29" s="72">
        <f>Cotisations!$C40</f>
        <v>1.6199999999999999E-2</v>
      </c>
      <c r="E29" s="73">
        <f t="shared" si="2"/>
        <v>0</v>
      </c>
      <c r="F29" s="71">
        <f>IF(E11&gt;Pl,E11-Pl,0)</f>
        <v>0</v>
      </c>
      <c r="G29" s="72">
        <f>Cotisations!$D$40</f>
        <v>1.0800000000000001E-2</v>
      </c>
      <c r="H29" s="73">
        <f t="shared" si="1"/>
        <v>0</v>
      </c>
    </row>
    <row r="30" spans="2:10" x14ac:dyDescent="0.2">
      <c r="B30" s="74" t="s">
        <v>45</v>
      </c>
      <c r="C30" s="78">
        <f>E11</f>
        <v>2660.6</v>
      </c>
      <c r="D30" s="79">
        <f>Cotisations!$C$41</f>
        <v>4.0000000000000001E-3</v>
      </c>
      <c r="E30" s="73">
        <f t="shared" si="2"/>
        <v>10.64</v>
      </c>
      <c r="F30" s="78">
        <f>E11</f>
        <v>2660.6</v>
      </c>
      <c r="G30" s="79">
        <f>Cotisations!$D$41</f>
        <v>4.0000000000000001E-3</v>
      </c>
      <c r="H30" s="73">
        <f t="shared" si="1"/>
        <v>10.64</v>
      </c>
    </row>
    <row r="31" spans="2:10" x14ac:dyDescent="0.2">
      <c r="B31" s="76" t="s">
        <v>59</v>
      </c>
      <c r="C31" s="71">
        <f>E11</f>
        <v>2660.6</v>
      </c>
      <c r="D31" s="80">
        <f>IF(C3&lt;10,Cotisations!C45+Cotisations!C48,Cotisations!C45+Cotisations!C49)</f>
        <v>1.2299999999999998E-2</v>
      </c>
      <c r="E31" s="73">
        <f t="shared" si="2"/>
        <v>32.729999999999997</v>
      </c>
      <c r="F31" s="71"/>
      <c r="G31" s="72"/>
      <c r="H31" s="73"/>
    </row>
    <row r="32" spans="2:10" x14ac:dyDescent="0.2">
      <c r="B32" s="74" t="s">
        <v>52</v>
      </c>
      <c r="C32" s="81"/>
      <c r="D32" s="67"/>
      <c r="E32" s="73">
        <v>14</v>
      </c>
      <c r="F32" s="98"/>
      <c r="G32" s="79"/>
      <c r="H32" s="99">
        <v>14</v>
      </c>
    </row>
    <row r="33" spans="2:9" x14ac:dyDescent="0.2">
      <c r="B33" s="76" t="s">
        <v>92</v>
      </c>
      <c r="C33" s="78">
        <f>E11</f>
        <v>2660.6</v>
      </c>
      <c r="D33" s="79">
        <f>Cotisations!C46</f>
        <v>0.01</v>
      </c>
      <c r="E33" s="73">
        <f t="shared" si="2"/>
        <v>26.61</v>
      </c>
      <c r="F33" s="98"/>
      <c r="G33" s="79"/>
      <c r="H33" s="99"/>
      <c r="I33" s="18"/>
    </row>
    <row r="34" spans="2:9" x14ac:dyDescent="0.2">
      <c r="B34" s="82" t="s">
        <v>55</v>
      </c>
      <c r="C34" s="83">
        <f>IF(C3&lt;20,IF(C6&gt;0,C6,0),0)</f>
        <v>0</v>
      </c>
      <c r="D34" s="84">
        <f>IF(C3&lt;20,1.5,0)</f>
        <v>1.5</v>
      </c>
      <c r="E34" s="73">
        <f>IF(C3&lt;20,ROUND(-C34*D34,2)," ")</f>
        <v>0</v>
      </c>
      <c r="F34" s="83">
        <f>E6</f>
        <v>0</v>
      </c>
      <c r="G34" s="100">
        <v>0.11310000000000001</v>
      </c>
      <c r="H34" s="84">
        <f>-F34*G34</f>
        <v>0</v>
      </c>
      <c r="I34" s="18"/>
    </row>
    <row r="35" spans="2:9" x14ac:dyDescent="0.2">
      <c r="B35" s="85"/>
      <c r="C35" s="86"/>
      <c r="D35" s="87" t="s">
        <v>32</v>
      </c>
      <c r="E35" s="88">
        <f>SUM(E16:E34)</f>
        <v>975.96090000000004</v>
      </c>
      <c r="F35" s="101"/>
      <c r="G35" s="102" t="s">
        <v>32</v>
      </c>
      <c r="H35" s="84">
        <f>SUM(H14:H34)</f>
        <v>581.5</v>
      </c>
    </row>
    <row r="36" spans="2:9" x14ac:dyDescent="0.2">
      <c r="B36" s="85"/>
      <c r="C36" s="89" t="s">
        <v>33</v>
      </c>
      <c r="D36" s="90"/>
      <c r="E36" s="90"/>
      <c r="F36" s="103"/>
      <c r="G36" s="104"/>
      <c r="H36" s="73">
        <f>+E11-H35</f>
        <v>2079.1</v>
      </c>
    </row>
    <row r="37" spans="2:9" x14ac:dyDescent="0.2">
      <c r="B37" s="85"/>
      <c r="C37" s="91" t="s">
        <v>34</v>
      </c>
      <c r="D37" s="85"/>
      <c r="E37" s="85"/>
      <c r="F37" s="105"/>
      <c r="G37" s="106"/>
      <c r="H37" s="73">
        <f>-E7</f>
        <v>-80.3</v>
      </c>
    </row>
    <row r="38" spans="2:9" x14ac:dyDescent="0.2">
      <c r="B38" s="85"/>
      <c r="C38" s="64" t="s">
        <v>35</v>
      </c>
      <c r="D38" s="92"/>
      <c r="E38" s="92"/>
      <c r="F38" s="107"/>
      <c r="G38" s="108"/>
      <c r="H38" s="73">
        <f>-E8</f>
        <v>0</v>
      </c>
    </row>
    <row r="39" spans="2:9" x14ac:dyDescent="0.2">
      <c r="B39" s="39"/>
      <c r="C39" s="3"/>
      <c r="D39" s="3"/>
      <c r="E39" s="93" t="s">
        <v>36</v>
      </c>
      <c r="F39" s="109"/>
      <c r="G39" s="66"/>
      <c r="H39" s="88">
        <f>SUM(H36:H38)</f>
        <v>1998.8</v>
      </c>
    </row>
    <row r="40" spans="2:9" x14ac:dyDescent="0.2">
      <c r="B40" s="39"/>
      <c r="C40" s="3"/>
      <c r="D40" s="3"/>
      <c r="E40" s="93" t="s">
        <v>95</v>
      </c>
      <c r="F40" s="109"/>
      <c r="G40" s="129"/>
      <c r="H40" s="88">
        <f>IF(E11&gt;1.6*Cotisations!$C$8*C5,0,(0.3206/0.6)*(1.6*(Cotisations!$C$8*C5/E11)-1)*E11)</f>
        <v>0</v>
      </c>
    </row>
    <row r="41" spans="2:9" ht="15.75" x14ac:dyDescent="0.25">
      <c r="B41" s="39"/>
      <c r="C41" s="57"/>
      <c r="D41" s="4"/>
      <c r="E41" s="115" t="s">
        <v>65</v>
      </c>
      <c r="F41" s="116"/>
      <c r="G41" s="116"/>
      <c r="H41" s="117">
        <f>E11+E35-H40</f>
        <v>3636.5608999999999</v>
      </c>
    </row>
    <row r="42" spans="2:9" x14ac:dyDescent="0.2">
      <c r="B42" s="3"/>
      <c r="C42" s="3"/>
      <c r="D42" s="3"/>
      <c r="E42" s="3"/>
      <c r="F42" s="3"/>
      <c r="G42" s="3"/>
      <c r="H42" s="3"/>
    </row>
    <row r="43" spans="2:9" x14ac:dyDescent="0.2">
      <c r="B43" s="3"/>
      <c r="C43" s="3"/>
      <c r="D43" s="3"/>
      <c r="E43" s="3"/>
      <c r="F43" s="3"/>
      <c r="G43" s="3"/>
      <c r="H43" s="3"/>
    </row>
    <row r="44" spans="2:9" x14ac:dyDescent="0.2">
      <c r="B44" s="3"/>
      <c r="C44" s="3"/>
      <c r="D44" s="3"/>
      <c r="E44" s="3"/>
      <c r="F44" s="3"/>
      <c r="G44" s="3"/>
      <c r="H44" s="3"/>
    </row>
    <row r="46" spans="2:9" x14ac:dyDescent="0.2">
      <c r="B46" s="3"/>
      <c r="C46" s="3"/>
      <c r="D46" s="3"/>
      <c r="E46" s="3"/>
      <c r="F46" s="3"/>
      <c r="G46" s="3"/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x14ac:dyDescent="0.2">
      <c r="B48" s="3"/>
      <c r="C48" s="3"/>
      <c r="D48" s="3"/>
      <c r="E48" s="3"/>
      <c r="F48" s="3"/>
      <c r="G48" s="3"/>
      <c r="H48" s="3"/>
    </row>
    <row r="49" spans="2:9" x14ac:dyDescent="0.2">
      <c r="B49" s="3"/>
      <c r="C49" s="13"/>
      <c r="D49" s="13"/>
      <c r="E49" s="13"/>
      <c r="F49" s="13"/>
      <c r="G49" s="3"/>
      <c r="H49" s="3"/>
    </row>
    <row r="50" spans="2:9" x14ac:dyDescent="0.2">
      <c r="B50" s="3"/>
      <c r="C50" s="22"/>
      <c r="D50" s="21"/>
      <c r="E50" s="21"/>
      <c r="F50" s="22"/>
      <c r="G50" s="3"/>
      <c r="H50" s="3"/>
    </row>
    <row r="51" spans="2:9" x14ac:dyDescent="0.2">
      <c r="B51" s="3"/>
      <c r="C51" s="22"/>
      <c r="D51" s="21"/>
      <c r="E51" s="21"/>
      <c r="F51" s="22"/>
      <c r="G51" s="3"/>
      <c r="H51" s="3"/>
    </row>
    <row r="52" spans="2:9" x14ac:dyDescent="0.2">
      <c r="B52" s="3"/>
      <c r="C52" s="22"/>
      <c r="D52" s="21"/>
      <c r="E52" s="21"/>
      <c r="F52" s="22"/>
      <c r="G52" s="3"/>
      <c r="H52" s="3"/>
    </row>
    <row r="53" spans="2:9" x14ac:dyDescent="0.2">
      <c r="B53" s="3"/>
      <c r="C53" s="31"/>
      <c r="D53" s="21"/>
      <c r="E53" s="21"/>
      <c r="F53" s="22"/>
      <c r="G53" s="3"/>
      <c r="H53" s="3"/>
    </row>
    <row r="54" spans="2:9" x14ac:dyDescent="0.2">
      <c r="B54" s="3"/>
      <c r="C54" s="31"/>
      <c r="D54" s="21"/>
      <c r="E54" s="21"/>
      <c r="F54" s="22"/>
      <c r="G54" s="3"/>
      <c r="H54" s="3"/>
    </row>
    <row r="55" spans="2:9" x14ac:dyDescent="0.2">
      <c r="B55" s="3"/>
      <c r="C55" s="21"/>
      <c r="D55" s="21"/>
      <c r="E55" s="21"/>
      <c r="F55" s="22"/>
      <c r="G55" s="3"/>
      <c r="H55" s="3"/>
    </row>
    <row r="56" spans="2:9" x14ac:dyDescent="0.2">
      <c r="B56" s="12"/>
      <c r="C56" s="21"/>
      <c r="D56" s="21"/>
      <c r="E56" s="21"/>
      <c r="F56" s="22"/>
      <c r="G56" s="3"/>
      <c r="H56" s="3"/>
    </row>
    <row r="57" spans="2:9" x14ac:dyDescent="0.2">
      <c r="B57" s="13"/>
      <c r="C57" s="3"/>
      <c r="D57" s="32"/>
      <c r="E57" s="3"/>
      <c r="F57" s="3"/>
      <c r="G57" s="32"/>
      <c r="H57" s="3"/>
    </row>
    <row r="58" spans="2:9" x14ac:dyDescent="0.2">
      <c r="B58" s="3"/>
      <c r="C58" s="28"/>
      <c r="D58" s="28"/>
      <c r="E58" s="28"/>
      <c r="F58" s="28"/>
      <c r="G58" s="28"/>
      <c r="H58" s="28"/>
      <c r="I58" s="18"/>
    </row>
    <row r="59" spans="2:9" x14ac:dyDescent="0.2">
      <c r="B59" s="3"/>
      <c r="C59" s="40"/>
      <c r="D59" s="41"/>
      <c r="E59" s="41"/>
      <c r="F59" s="35"/>
      <c r="G59" s="36"/>
      <c r="H59" s="35"/>
      <c r="I59" s="18"/>
    </row>
    <row r="60" spans="2:9" x14ac:dyDescent="0.2">
      <c r="B60" s="3"/>
      <c r="C60" s="41"/>
      <c r="D60" s="41"/>
      <c r="E60" s="41"/>
      <c r="F60" s="35"/>
      <c r="G60" s="36"/>
      <c r="H60" s="35"/>
      <c r="I60" s="18"/>
    </row>
    <row r="61" spans="2:9" x14ac:dyDescent="0.2">
      <c r="B61" s="33"/>
      <c r="C61" s="35"/>
      <c r="D61" s="36"/>
      <c r="E61" s="35"/>
      <c r="F61" s="35"/>
      <c r="G61" s="36"/>
      <c r="H61" s="35"/>
      <c r="I61" s="18"/>
    </row>
    <row r="62" spans="2:9" x14ac:dyDescent="0.2">
      <c r="B62" s="33"/>
      <c r="C62" s="35"/>
      <c r="D62" s="36"/>
      <c r="E62" s="35"/>
      <c r="F62" s="35"/>
      <c r="G62" s="36"/>
      <c r="H62" s="35"/>
      <c r="I62" s="18"/>
    </row>
    <row r="63" spans="2:9" x14ac:dyDescent="0.2">
      <c r="B63" s="34"/>
      <c r="C63" s="35"/>
      <c r="D63" s="36"/>
      <c r="E63" s="35"/>
      <c r="F63" s="35"/>
      <c r="G63" s="36"/>
      <c r="H63" s="35"/>
      <c r="I63" s="18"/>
    </row>
    <row r="64" spans="2:9" x14ac:dyDescent="0.2">
      <c r="B64" s="34"/>
      <c r="C64" s="35"/>
      <c r="D64" s="36"/>
      <c r="E64" s="35"/>
      <c r="F64" s="35"/>
      <c r="G64" s="36"/>
      <c r="H64" s="35"/>
      <c r="I64" s="18"/>
    </row>
    <row r="65" spans="2:9" x14ac:dyDescent="0.2">
      <c r="B65" s="33"/>
      <c r="C65" s="35"/>
      <c r="D65" s="36"/>
      <c r="E65" s="35"/>
      <c r="F65" s="35"/>
      <c r="G65" s="36"/>
      <c r="H65" s="35"/>
      <c r="I65" s="18"/>
    </row>
    <row r="66" spans="2:9" x14ac:dyDescent="0.2">
      <c r="B66" s="3"/>
      <c r="C66" s="35"/>
      <c r="D66" s="36"/>
      <c r="E66" s="35"/>
      <c r="F66" s="35"/>
      <c r="G66" s="37"/>
      <c r="H66" s="35"/>
      <c r="I66" s="18"/>
    </row>
    <row r="67" spans="2:9" x14ac:dyDescent="0.2">
      <c r="B67" s="34"/>
      <c r="C67" s="35"/>
      <c r="D67" s="36"/>
      <c r="E67" s="35"/>
      <c r="F67" s="35"/>
      <c r="G67" s="36"/>
      <c r="H67" s="35"/>
      <c r="I67" s="18"/>
    </row>
    <row r="68" spans="2:9" x14ac:dyDescent="0.2">
      <c r="B68" s="34"/>
      <c r="C68" s="35"/>
      <c r="D68" s="36"/>
      <c r="E68" s="35"/>
      <c r="F68" s="35"/>
      <c r="G68" s="36"/>
      <c r="H68" s="35"/>
      <c r="I68" s="18"/>
    </row>
    <row r="69" spans="2:9" x14ac:dyDescent="0.2">
      <c r="B69" s="33"/>
      <c r="C69" s="35"/>
      <c r="D69" s="36"/>
      <c r="E69" s="35"/>
      <c r="F69" s="35"/>
      <c r="G69" s="37"/>
      <c r="H69" s="35"/>
      <c r="I69" s="18"/>
    </row>
    <row r="70" spans="2:9" x14ac:dyDescent="0.2">
      <c r="B70" s="34"/>
      <c r="C70" s="35"/>
      <c r="D70" s="36"/>
      <c r="E70" s="35"/>
      <c r="F70" s="35"/>
      <c r="G70" s="36"/>
      <c r="H70" s="35"/>
      <c r="I70" s="18"/>
    </row>
    <row r="71" spans="2:9" x14ac:dyDescent="0.2">
      <c r="B71" s="34"/>
      <c r="C71" s="35"/>
      <c r="D71" s="36"/>
      <c r="E71" s="35"/>
      <c r="F71" s="35"/>
      <c r="G71" s="36"/>
      <c r="H71" s="35"/>
      <c r="I71" s="18"/>
    </row>
    <row r="72" spans="2:9" x14ac:dyDescent="0.2">
      <c r="B72" s="33"/>
      <c r="C72" s="35"/>
      <c r="D72" s="36"/>
      <c r="E72" s="35"/>
      <c r="F72" s="35"/>
      <c r="G72" s="36"/>
      <c r="H72" s="35"/>
      <c r="I72" s="18"/>
    </row>
    <row r="73" spans="2:9" x14ac:dyDescent="0.2">
      <c r="B73" s="3"/>
      <c r="C73" s="42"/>
      <c r="D73" s="30"/>
      <c r="E73" s="42"/>
      <c r="F73" s="42"/>
      <c r="G73" s="30"/>
      <c r="H73" s="42"/>
      <c r="I73" s="18"/>
    </row>
    <row r="74" spans="2:9" x14ac:dyDescent="0.2">
      <c r="B74" s="33"/>
      <c r="C74" s="35"/>
      <c r="D74" s="35"/>
      <c r="E74" s="35"/>
      <c r="F74" s="38"/>
      <c r="G74" s="36"/>
      <c r="H74" s="35"/>
      <c r="I74" s="18"/>
    </row>
    <row r="75" spans="2:9" x14ac:dyDescent="0.2">
      <c r="B75" s="37"/>
      <c r="C75" s="35"/>
      <c r="D75" s="36"/>
      <c r="E75" s="35"/>
      <c r="F75" s="38"/>
      <c r="G75" s="36"/>
      <c r="H75" s="35"/>
      <c r="I75" s="18"/>
    </row>
    <row r="76" spans="2:9" x14ac:dyDescent="0.2">
      <c r="B76" s="3"/>
      <c r="C76" s="41"/>
      <c r="D76" s="41"/>
      <c r="E76" s="40"/>
      <c r="F76" s="40"/>
      <c r="G76" s="41"/>
      <c r="H76" s="35"/>
      <c r="I76" s="18"/>
    </row>
    <row r="77" spans="2:9" x14ac:dyDescent="0.2">
      <c r="B77" s="3"/>
      <c r="C77" s="29"/>
      <c r="D77" s="29"/>
      <c r="E77" s="29"/>
      <c r="F77" s="42"/>
      <c r="G77" s="29"/>
      <c r="H77" s="35"/>
      <c r="I77" s="18"/>
    </row>
    <row r="78" spans="2:9" x14ac:dyDescent="0.2">
      <c r="B78" s="3"/>
      <c r="C78" s="29"/>
      <c r="D78" s="29"/>
      <c r="E78" s="29"/>
      <c r="F78" s="42"/>
      <c r="G78" s="29"/>
      <c r="H78" s="35"/>
      <c r="I78" s="18"/>
    </row>
    <row r="79" spans="2:9" x14ac:dyDescent="0.2">
      <c r="B79" s="3"/>
      <c r="C79" s="29"/>
      <c r="D79" s="29"/>
      <c r="E79" s="29"/>
      <c r="F79" s="42"/>
      <c r="G79" s="29"/>
      <c r="H79" s="35"/>
      <c r="I79" s="18"/>
    </row>
    <row r="80" spans="2:9" x14ac:dyDescent="0.2">
      <c r="B80" s="3"/>
      <c r="C80" s="29"/>
      <c r="D80" s="29"/>
      <c r="E80" s="29"/>
      <c r="F80" s="42"/>
      <c r="G80" s="29"/>
      <c r="H80" s="35"/>
      <c r="I80" s="18"/>
    </row>
    <row r="81" spans="2:9" x14ac:dyDescent="0.2">
      <c r="B81" s="3"/>
      <c r="C81" s="29"/>
      <c r="D81" s="29"/>
      <c r="E81" s="29"/>
      <c r="F81" s="42"/>
      <c r="G81" s="29"/>
      <c r="H81" s="35"/>
      <c r="I81" s="18"/>
    </row>
    <row r="82" spans="2:9" x14ac:dyDescent="0.2">
      <c r="B82" s="39"/>
      <c r="C82" s="29"/>
      <c r="D82" s="29"/>
      <c r="E82" s="29"/>
      <c r="F82" s="42"/>
      <c r="G82" s="29"/>
      <c r="H82" s="35"/>
      <c r="I82" s="18"/>
    </row>
    <row r="83" spans="2:9" x14ac:dyDescent="0.2">
      <c r="B83" s="39"/>
      <c r="C83" s="29"/>
      <c r="D83" s="29"/>
      <c r="E83" s="29"/>
      <c r="F83" s="42"/>
      <c r="G83" s="29"/>
      <c r="H83" s="35"/>
      <c r="I83" s="18"/>
    </row>
    <row r="84" spans="2:9" x14ac:dyDescent="0.2">
      <c r="B84" s="39"/>
      <c r="C84" s="43"/>
      <c r="D84" s="29"/>
      <c r="E84" s="29"/>
      <c r="F84" s="29"/>
      <c r="G84" s="29"/>
      <c r="H84" s="35"/>
      <c r="I84" s="18"/>
    </row>
    <row r="85" spans="2:9" x14ac:dyDescent="0.2">
      <c r="B85" s="3"/>
      <c r="C85" s="29"/>
      <c r="D85" s="29"/>
      <c r="E85" s="29"/>
      <c r="F85" s="29"/>
      <c r="G85" s="29"/>
      <c r="H85" s="29"/>
      <c r="I85" s="18"/>
    </row>
    <row r="86" spans="2:9" x14ac:dyDescent="0.2">
      <c r="B86" s="3"/>
      <c r="C86" s="29"/>
      <c r="D86" s="29"/>
      <c r="E86" s="29"/>
      <c r="F86" s="29"/>
      <c r="G86" s="29"/>
      <c r="H86" s="29"/>
      <c r="I86" s="18"/>
    </row>
    <row r="87" spans="2:9" x14ac:dyDescent="0.2">
      <c r="B87" s="3"/>
      <c r="C87" s="29"/>
      <c r="D87" s="29"/>
      <c r="E87" s="29"/>
      <c r="F87" s="29"/>
      <c r="G87" s="29"/>
      <c r="H87" s="29"/>
      <c r="I87" s="18"/>
    </row>
    <row r="88" spans="2:9" x14ac:dyDescent="0.2">
      <c r="B88" s="3"/>
      <c r="C88" s="29"/>
      <c r="D88" s="29"/>
      <c r="E88" s="29"/>
      <c r="F88" s="29"/>
      <c r="G88" s="29"/>
      <c r="H88" s="29"/>
      <c r="I88" s="18"/>
    </row>
    <row r="89" spans="2:9" x14ac:dyDescent="0.2">
      <c r="B89" s="3"/>
      <c r="C89" s="29"/>
      <c r="D89" s="29"/>
      <c r="E89" s="29"/>
      <c r="F89" s="29"/>
      <c r="G89" s="29"/>
      <c r="H89" s="29"/>
      <c r="I89" s="18"/>
    </row>
    <row r="90" spans="2:9" x14ac:dyDescent="0.2">
      <c r="B90" s="3"/>
      <c r="C90" s="29"/>
      <c r="D90" s="29"/>
      <c r="E90" s="29"/>
      <c r="F90" s="29"/>
      <c r="G90" s="29"/>
      <c r="H90" s="29"/>
      <c r="I90" s="18"/>
    </row>
    <row r="91" spans="2:9" x14ac:dyDescent="0.2">
      <c r="B91" s="3"/>
      <c r="C91" s="29"/>
      <c r="D91" s="29"/>
      <c r="E91" s="29"/>
      <c r="F91" s="29"/>
      <c r="G91" s="29"/>
      <c r="H91" s="29"/>
      <c r="I91" s="18"/>
    </row>
    <row r="92" spans="2:9" x14ac:dyDescent="0.2">
      <c r="B92" s="3"/>
      <c r="C92" s="29"/>
      <c r="D92" s="29"/>
      <c r="E92" s="29"/>
      <c r="F92" s="29"/>
      <c r="G92" s="29"/>
      <c r="H92" s="29"/>
      <c r="I92" s="18"/>
    </row>
    <row r="93" spans="2:9" x14ac:dyDescent="0.2">
      <c r="B93" s="3"/>
      <c r="C93" s="29"/>
      <c r="D93" s="29"/>
      <c r="E93" s="29"/>
      <c r="F93" s="29"/>
      <c r="G93" s="29"/>
      <c r="H93" s="29"/>
      <c r="I93" s="18"/>
    </row>
    <row r="94" spans="2:9" x14ac:dyDescent="0.2">
      <c r="B94" s="3"/>
      <c r="C94" s="29"/>
      <c r="D94" s="29"/>
      <c r="E94" s="29"/>
      <c r="F94" s="29"/>
      <c r="G94" s="29"/>
      <c r="H94" s="29"/>
      <c r="I94" s="18"/>
    </row>
    <row r="95" spans="2:9" x14ac:dyDescent="0.2">
      <c r="B95" s="3"/>
      <c r="C95" s="29"/>
      <c r="D95" s="29"/>
      <c r="E95" s="29"/>
      <c r="F95" s="29"/>
      <c r="G95" s="29"/>
      <c r="H95" s="29"/>
      <c r="I95" s="18"/>
    </row>
    <row r="96" spans="2:9" x14ac:dyDescent="0.2">
      <c r="B96" s="3"/>
      <c r="C96" s="29"/>
      <c r="D96" s="29"/>
      <c r="E96" s="29"/>
      <c r="F96" s="29"/>
      <c r="G96" s="29"/>
      <c r="H96" s="29"/>
      <c r="I96" s="18"/>
    </row>
    <row r="97" spans="2:9" x14ac:dyDescent="0.2">
      <c r="B97" s="3"/>
      <c r="C97" s="29"/>
      <c r="D97" s="29"/>
      <c r="E97" s="29"/>
      <c r="F97" s="29"/>
      <c r="G97" s="29"/>
      <c r="H97" s="29"/>
      <c r="I97" s="18"/>
    </row>
    <row r="98" spans="2:9" x14ac:dyDescent="0.2">
      <c r="B98" s="3"/>
      <c r="C98" s="29"/>
      <c r="D98" s="29"/>
      <c r="E98" s="29"/>
      <c r="F98" s="29"/>
      <c r="G98" s="29"/>
      <c r="H98" s="29"/>
      <c r="I98" s="18"/>
    </row>
    <row r="99" spans="2:9" x14ac:dyDescent="0.2">
      <c r="B99" s="3"/>
      <c r="C99" s="29"/>
      <c r="D99" s="29"/>
      <c r="E99" s="29"/>
      <c r="F99" s="29"/>
      <c r="G99" s="29"/>
      <c r="H99" s="29"/>
      <c r="I99" s="18"/>
    </row>
    <row r="100" spans="2:9" x14ac:dyDescent="0.2">
      <c r="B100" s="3"/>
      <c r="C100" s="29"/>
      <c r="D100" s="29"/>
      <c r="E100" s="29"/>
      <c r="F100" s="29"/>
      <c r="G100" s="29"/>
      <c r="H100" s="29"/>
      <c r="I100" s="18"/>
    </row>
    <row r="101" spans="2:9" x14ac:dyDescent="0.2">
      <c r="B101" s="3"/>
      <c r="C101" s="29"/>
      <c r="D101" s="29"/>
      <c r="E101" s="29"/>
      <c r="F101" s="29"/>
      <c r="G101" s="29"/>
      <c r="H101" s="29"/>
      <c r="I101" s="18"/>
    </row>
    <row r="102" spans="2:9" x14ac:dyDescent="0.2">
      <c r="B102" s="3"/>
      <c r="C102" s="29"/>
      <c r="D102" s="29"/>
      <c r="E102" s="29"/>
      <c r="F102" s="29"/>
      <c r="G102" s="29"/>
      <c r="H102" s="29"/>
      <c r="I102" s="18"/>
    </row>
    <row r="103" spans="2:9" x14ac:dyDescent="0.2">
      <c r="B103" s="3"/>
      <c r="C103" s="29"/>
      <c r="D103" s="29"/>
      <c r="E103" s="29"/>
      <c r="F103" s="29"/>
      <c r="G103" s="29"/>
      <c r="H103" s="29"/>
      <c r="I103" s="18"/>
    </row>
    <row r="104" spans="2:9" x14ac:dyDescent="0.2">
      <c r="B104" s="3"/>
      <c r="C104" s="29"/>
      <c r="D104" s="29"/>
      <c r="E104" s="29"/>
      <c r="F104" s="29"/>
      <c r="G104" s="29"/>
      <c r="H104" s="29"/>
      <c r="I104" s="18"/>
    </row>
    <row r="105" spans="2:9" x14ac:dyDescent="0.2">
      <c r="B105" s="3"/>
      <c r="C105" s="29"/>
      <c r="D105" s="29"/>
      <c r="E105" s="29"/>
      <c r="F105" s="29"/>
      <c r="G105" s="29"/>
      <c r="H105" s="29"/>
      <c r="I105" s="18"/>
    </row>
    <row r="106" spans="2:9" x14ac:dyDescent="0.2">
      <c r="B106" s="3"/>
      <c r="C106" s="29"/>
      <c r="D106" s="29"/>
      <c r="E106" s="29"/>
      <c r="F106" s="29"/>
      <c r="G106" s="29"/>
      <c r="H106" s="29"/>
      <c r="I106" s="18"/>
    </row>
    <row r="107" spans="2:9" x14ac:dyDescent="0.2">
      <c r="B107" s="3"/>
      <c r="C107" s="29"/>
      <c r="D107" s="29"/>
      <c r="E107" s="29"/>
      <c r="F107" s="29"/>
      <c r="G107" s="29"/>
      <c r="H107" s="29"/>
      <c r="I107" s="18"/>
    </row>
    <row r="108" spans="2:9" x14ac:dyDescent="0.2">
      <c r="B108" s="3"/>
      <c r="C108" s="29"/>
      <c r="D108" s="29"/>
      <c r="E108" s="29"/>
      <c r="F108" s="29"/>
      <c r="G108" s="29"/>
      <c r="H108" s="29"/>
      <c r="I108" s="18"/>
    </row>
    <row r="109" spans="2:9" x14ac:dyDescent="0.2">
      <c r="C109" s="18"/>
      <c r="D109" s="18"/>
      <c r="E109" s="18"/>
      <c r="F109" s="18"/>
      <c r="G109" s="18"/>
      <c r="H109" s="18"/>
      <c r="I109" s="18"/>
    </row>
    <row r="110" spans="2:9" x14ac:dyDescent="0.2">
      <c r="C110" s="18"/>
      <c r="D110" s="18"/>
      <c r="E110" s="18"/>
      <c r="F110" s="18"/>
      <c r="G110" s="18"/>
      <c r="H110" s="18"/>
      <c r="I110" s="18"/>
    </row>
    <row r="111" spans="2:9" x14ac:dyDescent="0.2">
      <c r="C111" s="18"/>
      <c r="D111" s="18"/>
      <c r="E111" s="18"/>
      <c r="F111" s="18"/>
      <c r="G111" s="18"/>
      <c r="H111" s="18"/>
      <c r="I111" s="18"/>
    </row>
    <row r="112" spans="2:9" x14ac:dyDescent="0.2">
      <c r="C112" s="18"/>
      <c r="D112" s="18"/>
      <c r="E112" s="18"/>
      <c r="F112" s="18"/>
      <c r="G112" s="18"/>
      <c r="H112" s="18"/>
      <c r="I112" s="18"/>
    </row>
    <row r="113" spans="3:9" x14ac:dyDescent="0.2">
      <c r="C113" s="18"/>
      <c r="D113" s="18"/>
      <c r="E113" s="18"/>
      <c r="F113" s="18"/>
      <c r="G113" s="18"/>
      <c r="H113" s="18"/>
      <c r="I113" s="18"/>
    </row>
    <row r="114" spans="3:9" x14ac:dyDescent="0.2">
      <c r="C114" s="18"/>
      <c r="D114" s="18"/>
      <c r="E114" s="18"/>
      <c r="F114" s="18"/>
      <c r="G114" s="18"/>
      <c r="H114" s="18"/>
      <c r="I114" s="18"/>
    </row>
    <row r="115" spans="3:9" x14ac:dyDescent="0.2">
      <c r="C115" s="18"/>
      <c r="D115" s="18"/>
      <c r="E115" s="18"/>
      <c r="F115" s="18"/>
      <c r="G115" s="18"/>
      <c r="H115" s="18"/>
      <c r="I115" s="18"/>
    </row>
    <row r="116" spans="3:9" x14ac:dyDescent="0.2">
      <c r="C116" s="18"/>
      <c r="D116" s="18"/>
      <c r="E116" s="18"/>
      <c r="F116" s="18"/>
      <c r="G116" s="18"/>
      <c r="H116" s="18"/>
      <c r="I116" s="18"/>
    </row>
    <row r="117" spans="3:9" x14ac:dyDescent="0.2">
      <c r="C117" s="18"/>
      <c r="D117" s="18"/>
      <c r="E117" s="18"/>
      <c r="F117" s="18"/>
      <c r="G117" s="18"/>
      <c r="H117" s="18"/>
      <c r="I117" s="18"/>
    </row>
    <row r="118" spans="3:9" x14ac:dyDescent="0.2">
      <c r="C118" s="18"/>
      <c r="D118" s="18"/>
      <c r="E118" s="18"/>
      <c r="F118" s="18"/>
      <c r="G118" s="18"/>
      <c r="H118" s="18"/>
      <c r="I118" s="18"/>
    </row>
    <row r="119" spans="3:9" x14ac:dyDescent="0.2">
      <c r="C119" s="18"/>
      <c r="D119" s="18"/>
      <c r="E119" s="18"/>
      <c r="F119" s="18"/>
      <c r="G119" s="18"/>
      <c r="H119" s="18"/>
      <c r="I119" s="18"/>
    </row>
    <row r="120" spans="3:9" x14ac:dyDescent="0.2">
      <c r="C120" s="18"/>
      <c r="D120" s="18"/>
      <c r="E120" s="18"/>
      <c r="F120" s="18"/>
      <c r="G120" s="18"/>
      <c r="H120" s="18"/>
      <c r="I120" s="18"/>
    </row>
    <row r="121" spans="3:9" x14ac:dyDescent="0.2">
      <c r="C121" s="18"/>
      <c r="D121" s="18"/>
      <c r="E121" s="18"/>
      <c r="F121" s="18"/>
      <c r="G121" s="18"/>
      <c r="H121" s="18"/>
      <c r="I121" s="18"/>
    </row>
    <row r="122" spans="3:9" x14ac:dyDescent="0.2">
      <c r="C122" s="18"/>
      <c r="D122" s="18"/>
      <c r="E122" s="18"/>
      <c r="F122" s="18"/>
      <c r="G122" s="18"/>
      <c r="H122" s="18"/>
      <c r="I122" s="18"/>
    </row>
    <row r="123" spans="3:9" x14ac:dyDescent="0.2">
      <c r="C123" s="18"/>
      <c r="D123" s="18"/>
      <c r="E123" s="18"/>
      <c r="F123" s="18"/>
      <c r="G123" s="18"/>
      <c r="H123" s="18"/>
      <c r="I123" s="18"/>
    </row>
    <row r="124" spans="3:9" x14ac:dyDescent="0.2">
      <c r="C124" s="18"/>
      <c r="D124" s="18"/>
      <c r="E124" s="18"/>
      <c r="F124" s="18"/>
      <c r="G124" s="18"/>
      <c r="H124" s="18"/>
      <c r="I124" s="18"/>
    </row>
    <row r="125" spans="3:9" x14ac:dyDescent="0.2">
      <c r="C125" s="18"/>
      <c r="D125" s="18"/>
      <c r="E125" s="18"/>
      <c r="F125" s="18"/>
      <c r="G125" s="18"/>
      <c r="H125" s="18"/>
      <c r="I125" s="18"/>
    </row>
    <row r="126" spans="3:9" x14ac:dyDescent="0.2">
      <c r="C126" s="18"/>
      <c r="D126" s="18"/>
      <c r="E126" s="18"/>
      <c r="F126" s="18"/>
      <c r="G126" s="18"/>
      <c r="H126" s="18"/>
      <c r="I126" s="18"/>
    </row>
    <row r="127" spans="3:9" x14ac:dyDescent="0.2">
      <c r="C127" s="18"/>
      <c r="D127" s="18"/>
      <c r="E127" s="18"/>
      <c r="F127" s="18"/>
      <c r="G127" s="18"/>
      <c r="H127" s="18"/>
      <c r="I127" s="18"/>
    </row>
    <row r="128" spans="3:9" x14ac:dyDescent="0.2">
      <c r="C128" s="18"/>
      <c r="D128" s="18"/>
      <c r="E128" s="18"/>
      <c r="F128" s="18"/>
      <c r="G128" s="18"/>
      <c r="H128" s="18"/>
      <c r="I128" s="18"/>
    </row>
    <row r="129" spans="3:9" x14ac:dyDescent="0.2">
      <c r="C129" s="18"/>
      <c r="D129" s="18"/>
      <c r="E129" s="18"/>
      <c r="F129" s="18"/>
      <c r="G129" s="18"/>
      <c r="H129" s="18"/>
      <c r="I129" s="18"/>
    </row>
    <row r="130" spans="3:9" x14ac:dyDescent="0.2">
      <c r="C130" s="18"/>
      <c r="D130" s="18"/>
      <c r="E130" s="18"/>
      <c r="F130" s="18"/>
      <c r="G130" s="18"/>
      <c r="H130" s="18"/>
      <c r="I130" s="18"/>
    </row>
    <row r="131" spans="3:9" x14ac:dyDescent="0.2">
      <c r="C131" s="18"/>
      <c r="D131" s="18"/>
      <c r="E131" s="18"/>
      <c r="F131" s="18"/>
      <c r="G131" s="18"/>
      <c r="H131" s="18"/>
      <c r="I131" s="18"/>
    </row>
    <row r="132" spans="3:9" x14ac:dyDescent="0.2">
      <c r="C132" s="18"/>
      <c r="D132" s="18"/>
      <c r="E132" s="18"/>
      <c r="F132" s="18"/>
      <c r="G132" s="18"/>
      <c r="H132" s="18"/>
      <c r="I132" s="18"/>
    </row>
    <row r="133" spans="3:9" x14ac:dyDescent="0.2">
      <c r="C133" s="18"/>
      <c r="D133" s="18"/>
      <c r="E133" s="18"/>
      <c r="F133" s="18"/>
      <c r="G133" s="18"/>
      <c r="H133" s="18"/>
      <c r="I133" s="18"/>
    </row>
    <row r="134" spans="3:9" x14ac:dyDescent="0.2">
      <c r="C134" s="18"/>
      <c r="D134" s="18"/>
      <c r="E134" s="18"/>
      <c r="F134" s="18"/>
      <c r="G134" s="18"/>
      <c r="H134" s="18"/>
      <c r="I134" s="18"/>
    </row>
    <row r="135" spans="3:9" x14ac:dyDescent="0.2">
      <c r="C135" s="18"/>
      <c r="D135" s="18"/>
      <c r="E135" s="18"/>
      <c r="F135" s="18"/>
      <c r="G135" s="18"/>
      <c r="H135" s="18"/>
      <c r="I135" s="18"/>
    </row>
    <row r="136" spans="3:9" x14ac:dyDescent="0.2">
      <c r="C136" s="18"/>
      <c r="D136" s="18"/>
      <c r="E136" s="18"/>
      <c r="F136" s="18"/>
      <c r="G136" s="18"/>
      <c r="H136" s="18"/>
      <c r="I136" s="18"/>
    </row>
    <row r="137" spans="3:9" x14ac:dyDescent="0.2">
      <c r="C137" s="18"/>
      <c r="D137" s="18"/>
      <c r="E137" s="18"/>
      <c r="F137" s="18"/>
      <c r="G137" s="18"/>
      <c r="H137" s="18"/>
      <c r="I137" s="18"/>
    </row>
    <row r="138" spans="3:9" x14ac:dyDescent="0.2">
      <c r="C138" s="18"/>
      <c r="D138" s="18"/>
      <c r="E138" s="18"/>
      <c r="F138" s="18"/>
      <c r="G138" s="18"/>
      <c r="H138" s="18"/>
      <c r="I138" s="18"/>
    </row>
    <row r="139" spans="3:9" x14ac:dyDescent="0.2">
      <c r="C139" s="18"/>
      <c r="D139" s="18"/>
      <c r="E139" s="18"/>
      <c r="F139" s="18"/>
      <c r="G139" s="18"/>
      <c r="H139" s="18"/>
      <c r="I139" s="18"/>
    </row>
    <row r="140" spans="3:9" x14ac:dyDescent="0.2">
      <c r="C140" s="18"/>
      <c r="D140" s="18"/>
      <c r="E140" s="18"/>
      <c r="F140" s="18"/>
      <c r="G140" s="18"/>
      <c r="H140" s="18"/>
      <c r="I140" s="18"/>
    </row>
    <row r="141" spans="3:9" x14ac:dyDescent="0.2">
      <c r="C141" s="18"/>
      <c r="D141" s="18"/>
      <c r="E141" s="18"/>
      <c r="F141" s="18"/>
      <c r="G141" s="18"/>
      <c r="H141" s="18"/>
      <c r="I141" s="18"/>
    </row>
    <row r="142" spans="3:9" x14ac:dyDescent="0.2">
      <c r="C142" s="18"/>
      <c r="D142" s="18"/>
      <c r="E142" s="18"/>
      <c r="F142" s="18"/>
      <c r="G142" s="18"/>
      <c r="H142" s="18"/>
      <c r="I142" s="18"/>
    </row>
    <row r="143" spans="3:9" x14ac:dyDescent="0.2">
      <c r="C143" s="18"/>
      <c r="D143" s="18"/>
      <c r="E143" s="18"/>
      <c r="F143" s="18"/>
      <c r="G143" s="18"/>
      <c r="H143" s="18"/>
      <c r="I143" s="18"/>
    </row>
    <row r="144" spans="3:9" x14ac:dyDescent="0.2">
      <c r="C144" s="18"/>
      <c r="D144" s="18"/>
      <c r="E144" s="18"/>
      <c r="F144" s="18"/>
      <c r="G144" s="18"/>
      <c r="H144" s="18"/>
      <c r="I144" s="18"/>
    </row>
    <row r="145" spans="3:9" x14ac:dyDescent="0.2">
      <c r="C145" s="18"/>
      <c r="D145" s="18"/>
      <c r="E145" s="18"/>
      <c r="F145" s="18"/>
      <c r="G145" s="18"/>
      <c r="H145" s="18"/>
      <c r="I145" s="18"/>
    </row>
    <row r="146" spans="3:9" x14ac:dyDescent="0.2">
      <c r="C146" s="18"/>
      <c r="D146" s="18"/>
      <c r="E146" s="18"/>
      <c r="F146" s="18"/>
      <c r="G146" s="18"/>
      <c r="H146" s="18"/>
      <c r="I146" s="18"/>
    </row>
    <row r="147" spans="3:9" x14ac:dyDescent="0.2">
      <c r="C147" s="18"/>
      <c r="D147" s="18"/>
      <c r="E147" s="18"/>
      <c r="F147" s="18"/>
      <c r="G147" s="18"/>
      <c r="H147" s="18"/>
      <c r="I147" s="18"/>
    </row>
    <row r="148" spans="3:9" x14ac:dyDescent="0.2">
      <c r="C148" s="18"/>
      <c r="D148" s="18"/>
      <c r="E148" s="18"/>
      <c r="F148" s="18"/>
      <c r="G148" s="18"/>
      <c r="H148" s="18"/>
      <c r="I148" s="18"/>
    </row>
    <row r="149" spans="3:9" x14ac:dyDescent="0.2">
      <c r="C149" s="18"/>
      <c r="D149" s="18"/>
      <c r="E149" s="18"/>
      <c r="F149" s="18"/>
      <c r="G149" s="18"/>
      <c r="H149" s="18"/>
      <c r="I149" s="18"/>
    </row>
    <row r="150" spans="3:9" x14ac:dyDescent="0.2">
      <c r="C150" s="18"/>
      <c r="D150" s="18"/>
      <c r="E150" s="18"/>
      <c r="F150" s="18"/>
      <c r="G150" s="18"/>
      <c r="H150" s="18"/>
      <c r="I150" s="18"/>
    </row>
    <row r="151" spans="3:9" x14ac:dyDescent="0.2">
      <c r="C151" s="18"/>
      <c r="D151" s="18"/>
      <c r="E151" s="18"/>
      <c r="F151" s="18"/>
      <c r="G151" s="18"/>
      <c r="H151" s="18"/>
      <c r="I151" s="18"/>
    </row>
    <row r="152" spans="3:9" x14ac:dyDescent="0.2">
      <c r="C152" s="18"/>
      <c r="D152" s="18"/>
      <c r="E152" s="18"/>
      <c r="F152" s="18"/>
      <c r="G152" s="18"/>
      <c r="H152" s="18"/>
      <c r="I152" s="18"/>
    </row>
    <row r="153" spans="3:9" x14ac:dyDescent="0.2">
      <c r="C153" s="18"/>
      <c r="D153" s="18"/>
      <c r="E153" s="18"/>
      <c r="F153" s="18"/>
      <c r="G153" s="18"/>
      <c r="H153" s="18"/>
      <c r="I153" s="18"/>
    </row>
    <row r="154" spans="3:9" x14ac:dyDescent="0.2">
      <c r="C154" s="18"/>
      <c r="D154" s="18"/>
      <c r="E154" s="18"/>
      <c r="F154" s="18"/>
      <c r="G154" s="18"/>
      <c r="H154" s="18"/>
      <c r="I154" s="18"/>
    </row>
    <row r="155" spans="3:9" x14ac:dyDescent="0.2">
      <c r="C155" s="18"/>
      <c r="D155" s="18"/>
      <c r="E155" s="18"/>
      <c r="F155" s="18"/>
      <c r="G155" s="18"/>
      <c r="H155" s="18"/>
      <c r="I155" s="18"/>
    </row>
    <row r="156" spans="3:9" x14ac:dyDescent="0.2">
      <c r="C156" s="18"/>
      <c r="D156" s="18"/>
      <c r="E156" s="18"/>
      <c r="F156" s="18"/>
      <c r="G156" s="18"/>
      <c r="H156" s="18"/>
      <c r="I156" s="18"/>
    </row>
    <row r="157" spans="3:9" x14ac:dyDescent="0.2">
      <c r="C157" s="18"/>
      <c r="D157" s="18"/>
      <c r="E157" s="18"/>
      <c r="F157" s="18"/>
      <c r="G157" s="18"/>
      <c r="H157" s="18"/>
      <c r="I157" s="18"/>
    </row>
    <row r="158" spans="3:9" x14ac:dyDescent="0.2">
      <c r="C158" s="18"/>
      <c r="D158" s="18"/>
      <c r="E158" s="18"/>
      <c r="F158" s="18"/>
      <c r="G158" s="18"/>
      <c r="H158" s="18"/>
      <c r="I158" s="18"/>
    </row>
    <row r="159" spans="3:9" x14ac:dyDescent="0.2">
      <c r="C159" s="18"/>
      <c r="D159" s="18"/>
      <c r="E159" s="18"/>
      <c r="F159" s="18"/>
      <c r="G159" s="18"/>
      <c r="H159" s="18"/>
      <c r="I159" s="18"/>
    </row>
    <row r="160" spans="3:9" x14ac:dyDescent="0.2">
      <c r="C160" s="18"/>
      <c r="D160" s="18"/>
      <c r="E160" s="18"/>
      <c r="F160" s="18"/>
      <c r="G160" s="18"/>
      <c r="H160" s="18"/>
      <c r="I160" s="18"/>
    </row>
  </sheetData>
  <sheetProtection sheet="1" objects="1" scenarios="1"/>
  <pageMargins left="0.78740157499999996" right="0.78740157499999996" top="0.984251969" bottom="0.984251969" header="0.4921259845" footer="0.4921259845"/>
  <pageSetup paperSize="9" scale="83"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Cotisations</vt:lpstr>
      <vt:lpstr>SMIC 39 heures</vt:lpstr>
      <vt:lpstr>SMIC 35 heures</vt:lpstr>
      <vt:lpstr>Autre</vt:lpstr>
      <vt:lpstr>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J.C.O.</dc:creator>
  <cp:lastModifiedBy>Jean-Claude OULE</cp:lastModifiedBy>
  <cp:lastPrinted>2015-02-17T02:33:44Z</cp:lastPrinted>
  <dcterms:created xsi:type="dcterms:W3CDTF">1999-06-05T09:56:27Z</dcterms:created>
  <dcterms:modified xsi:type="dcterms:W3CDTF">2021-02-13T01:28:13Z</dcterms:modified>
</cp:coreProperties>
</file>