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an-claudeoule/Desktop/MAJ SOS Experts/Chap 5/"/>
    </mc:Choice>
  </mc:AlternateContent>
  <xr:revisionPtr revIDLastSave="0" documentId="8_{A9451777-EC5D-2348-B62B-AF62059D5338}" xr6:coauthVersionLast="47" xr6:coauthVersionMax="47" xr10:uidLastSave="{00000000-0000-0000-0000-000000000000}"/>
  <bookViews>
    <workbookView xWindow="200" yWindow="3760" windowWidth="27640" windowHeight="15600" xr2:uid="{C23A6BE0-7C0A-7545-BFCE-8EFD6470FA26}"/>
  </bookViews>
  <sheets>
    <sheet name="Contribution segments" sheetId="1" r:id="rId1"/>
  </sheets>
  <externalReferences>
    <externalReference r:id="rId2"/>
  </externalReferences>
  <definedNames>
    <definedName name="VENTES">'[1]Menu engeneering'!$E$21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" i="1" l="1"/>
  <c r="N17" i="1"/>
  <c r="N16" i="1"/>
  <c r="Q16" i="1" s="1"/>
  <c r="R16" i="1" s="1"/>
  <c r="N15" i="1"/>
  <c r="M18" i="1"/>
  <c r="M17" i="1"/>
  <c r="M16" i="1"/>
  <c r="M15" i="1"/>
  <c r="J26" i="1"/>
  <c r="G26" i="1"/>
  <c r="F26" i="1"/>
  <c r="E26" i="1"/>
  <c r="D26" i="1"/>
  <c r="C26" i="1"/>
  <c r="H25" i="1"/>
  <c r="H26" i="1" s="1"/>
  <c r="I26" i="1" s="1"/>
  <c r="J21" i="1"/>
  <c r="H21" i="1"/>
  <c r="I21" i="1" s="1"/>
  <c r="G21" i="1"/>
  <c r="F21" i="1"/>
  <c r="E21" i="1"/>
  <c r="D21" i="1"/>
  <c r="C21" i="1"/>
  <c r="H20" i="1"/>
  <c r="P18" i="1"/>
  <c r="O18" i="1"/>
  <c r="P17" i="1"/>
  <c r="O17" i="1"/>
  <c r="Q17" i="1"/>
  <c r="R17" i="1" s="1"/>
  <c r="S17" i="1" s="1"/>
  <c r="O16" i="1"/>
  <c r="J16" i="1"/>
  <c r="F16" i="1"/>
  <c r="E16" i="1"/>
  <c r="D16" i="1"/>
  <c r="C16" i="1"/>
  <c r="O15" i="1"/>
  <c r="H15" i="1"/>
  <c r="H16" i="1" s="1"/>
  <c r="I16" i="1" s="1"/>
  <c r="J11" i="1"/>
  <c r="H11" i="1"/>
  <c r="I11" i="1" s="1"/>
  <c r="F11" i="1"/>
  <c r="E11" i="1"/>
  <c r="D11" i="1"/>
  <c r="C11" i="1"/>
  <c r="H10" i="1"/>
  <c r="N7" i="1"/>
  <c r="O7" i="1" s="1"/>
  <c r="M7" i="1"/>
  <c r="N6" i="1"/>
  <c r="M6" i="1"/>
  <c r="O6" i="1" s="1"/>
  <c r="N5" i="1"/>
  <c r="M5" i="1"/>
  <c r="O5" i="1" s="1"/>
  <c r="O8" i="1" s="1"/>
  <c r="Q18" i="1" l="1"/>
  <c r="R18" i="1" s="1"/>
  <c r="S18" i="1" s="1"/>
  <c r="Q15" i="1"/>
  <c r="R15" i="1" s="1"/>
  <c r="S15" i="1" s="1"/>
  <c r="S16" i="1"/>
</calcChain>
</file>

<file path=xl/sharedStrings.xml><?xml version="1.0" encoding="utf-8"?>
<sst xmlns="http://schemas.openxmlformats.org/spreadsheetml/2006/main" count="64" uniqueCount="39">
  <si>
    <t>Calcul de la contribution des segments</t>
  </si>
  <si>
    <t>Calcul de la contribution à partir des taux de captage</t>
  </si>
  <si>
    <t>Hôtel</t>
  </si>
  <si>
    <t>Petits</t>
  </si>
  <si>
    <t>Grill</t>
  </si>
  <si>
    <t>Banquets</t>
  </si>
  <si>
    <t>Contribution</t>
  </si>
  <si>
    <t>Individuels Affaires</t>
  </si>
  <si>
    <t>Captage</t>
  </si>
  <si>
    <t>Prix moyen</t>
  </si>
  <si>
    <t>déjeuners</t>
  </si>
  <si>
    <t>midi</t>
  </si>
  <si>
    <t>soir</t>
  </si>
  <si>
    <t>CA total</t>
  </si>
  <si>
    <t>CA restaurant</t>
  </si>
  <si>
    <t>Petits déjeuners</t>
  </si>
  <si>
    <t>par chambre</t>
  </si>
  <si>
    <t>par personne</t>
  </si>
  <si>
    <t>Grill midi</t>
  </si>
  <si>
    <t>Grill soir</t>
  </si>
  <si>
    <t>Nombre de chambres (couverts)</t>
  </si>
  <si>
    <t>Nombre de personnes</t>
  </si>
  <si>
    <t>Chiffre d'affaires</t>
  </si>
  <si>
    <t>Calcul de la contribution aux résultats</t>
  </si>
  <si>
    <t>Individuels Tourisme</t>
  </si>
  <si>
    <t>Marge</t>
  </si>
  <si>
    <t>Marge par</t>
  </si>
  <si>
    <t>Marge en</t>
  </si>
  <si>
    <t>chambres</t>
  </si>
  <si>
    <t>Pet. Déj.</t>
  </si>
  <si>
    <t>grill</t>
  </si>
  <si>
    <t>banquet</t>
  </si>
  <si>
    <t>totale</t>
  </si>
  <si>
    <t>chambre</t>
  </si>
  <si>
    <t>% CA</t>
  </si>
  <si>
    <t>Individuels affaires</t>
  </si>
  <si>
    <t>Individuels tourisme</t>
  </si>
  <si>
    <t>Groupes affaires</t>
  </si>
  <si>
    <t>Groupes tourisme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</si>
</sst>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1" applyNumberFormat="1" applyFont="1" applyBorder="1"/>
    <xf numFmtId="2" fontId="0" fillId="0" borderId="5" xfId="0" applyNumberFormat="1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2" xfId="0" applyFont="1" applyBorder="1"/>
    <xf numFmtId="0" fontId="0" fillId="0" borderId="7" xfId="0" applyBorder="1"/>
    <xf numFmtId="0" fontId="0" fillId="0" borderId="2" xfId="0" applyBorder="1"/>
    <xf numFmtId="0" fontId="3" fillId="0" borderId="7" xfId="0" applyFont="1" applyBorder="1"/>
    <xf numFmtId="3" fontId="0" fillId="0" borderId="0" xfId="0" applyNumberFormat="1"/>
    <xf numFmtId="3" fontId="0" fillId="0" borderId="7" xfId="0" applyNumberFormat="1" applyBorder="1"/>
    <xf numFmtId="0" fontId="3" fillId="0" borderId="10" xfId="0" applyFont="1" applyBorder="1"/>
    <xf numFmtId="2" fontId="0" fillId="0" borderId="11" xfId="0" applyNumberFormat="1" applyBorder="1"/>
    <xf numFmtId="2" fontId="0" fillId="0" borderId="10" xfId="0" applyNumberFormat="1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0" xfId="0" applyNumberFormat="1" applyBorder="1"/>
    <xf numFmtId="3" fontId="0" fillId="0" borderId="5" xfId="0" applyNumberFormat="1" applyBorder="1"/>
    <xf numFmtId="0" fontId="5" fillId="0" borderId="7" xfId="0" applyFont="1" applyBorder="1"/>
    <xf numFmtId="1" fontId="0" fillId="0" borderId="0" xfId="0" applyNumberForma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-claudeoule/Documents/ARCHIVES%20JCO/TMGBTS2/Nouvelle%20e&#769;dition/P1%20CH2%201%20ANA%20VEN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. trad."/>
      <sheetName val="Contrôle durée"/>
      <sheetName val="IRP"/>
      <sheetName val="Menu engeneering"/>
      <sheetName val="Modèle journée"/>
      <sheetName val="Contribution segments"/>
      <sheetName val="Entraînement 1"/>
      <sheetName val="Entraînement 2"/>
    </sheetNames>
    <sheetDataSet>
      <sheetData sheetId="0" refreshError="1"/>
      <sheetData sheetId="1" refreshError="1"/>
      <sheetData sheetId="2" refreshError="1"/>
      <sheetData sheetId="3">
        <row r="21">
          <cell r="E21">
            <v>6233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DD062-2787-0C48-B865-4601A5D3D165}">
  <dimension ref="B2:S30"/>
  <sheetViews>
    <sheetView tabSelected="1" workbookViewId="0">
      <selection activeCell="R24" sqref="R24"/>
    </sheetView>
  </sheetViews>
  <sheetFormatPr baseColWidth="10" defaultRowHeight="13" x14ac:dyDescent="0.15"/>
  <cols>
    <col min="1" max="1" width="6" customWidth="1"/>
    <col min="2" max="2" width="26.83203125" customWidth="1"/>
    <col min="3" max="5" width="9.5" customWidth="1"/>
    <col min="6" max="7" width="10" customWidth="1"/>
    <col min="8" max="8" width="9.33203125" customWidth="1"/>
    <col min="9" max="10" width="11" customWidth="1"/>
    <col min="11" max="11" width="8.1640625" customWidth="1"/>
    <col min="12" max="12" width="18.33203125" customWidth="1"/>
    <col min="13" max="13" width="10.33203125" customWidth="1"/>
    <col min="14" max="14" width="10" customWidth="1"/>
    <col min="15" max="15" width="9.83203125" customWidth="1"/>
    <col min="16" max="16" width="10" customWidth="1"/>
    <col min="17" max="17" width="9.83203125" customWidth="1"/>
    <col min="18" max="18" width="10.33203125" customWidth="1"/>
    <col min="258" max="258" width="26.83203125" customWidth="1"/>
    <col min="259" max="261" width="9.5" customWidth="1"/>
    <col min="262" max="263" width="10" customWidth="1"/>
    <col min="264" max="264" width="9.33203125" customWidth="1"/>
    <col min="265" max="266" width="11" customWidth="1"/>
    <col min="267" max="267" width="8.1640625" customWidth="1"/>
    <col min="268" max="268" width="18.33203125" customWidth="1"/>
    <col min="269" max="269" width="10.33203125" customWidth="1"/>
    <col min="270" max="270" width="10" customWidth="1"/>
    <col min="271" max="271" width="9.83203125" customWidth="1"/>
    <col min="272" max="272" width="10" customWidth="1"/>
    <col min="273" max="273" width="9.83203125" customWidth="1"/>
    <col min="274" max="274" width="10.33203125" customWidth="1"/>
    <col min="514" max="514" width="26.83203125" customWidth="1"/>
    <col min="515" max="517" width="9.5" customWidth="1"/>
    <col min="518" max="519" width="10" customWidth="1"/>
    <col min="520" max="520" width="9.33203125" customWidth="1"/>
    <col min="521" max="522" width="11" customWidth="1"/>
    <col min="523" max="523" width="8.1640625" customWidth="1"/>
    <col min="524" max="524" width="18.33203125" customWidth="1"/>
    <col min="525" max="525" width="10.33203125" customWidth="1"/>
    <col min="526" max="526" width="10" customWidth="1"/>
    <col min="527" max="527" width="9.83203125" customWidth="1"/>
    <col min="528" max="528" width="10" customWidth="1"/>
    <col min="529" max="529" width="9.83203125" customWidth="1"/>
    <col min="530" max="530" width="10.33203125" customWidth="1"/>
    <col min="770" max="770" width="26.83203125" customWidth="1"/>
    <col min="771" max="773" width="9.5" customWidth="1"/>
    <col min="774" max="775" width="10" customWidth="1"/>
    <col min="776" max="776" width="9.33203125" customWidth="1"/>
    <col min="777" max="778" width="11" customWidth="1"/>
    <col min="779" max="779" width="8.1640625" customWidth="1"/>
    <col min="780" max="780" width="18.33203125" customWidth="1"/>
    <col min="781" max="781" width="10.33203125" customWidth="1"/>
    <col min="782" max="782" width="10" customWidth="1"/>
    <col min="783" max="783" width="9.83203125" customWidth="1"/>
    <col min="784" max="784" width="10" customWidth="1"/>
    <col min="785" max="785" width="9.83203125" customWidth="1"/>
    <col min="786" max="786" width="10.33203125" customWidth="1"/>
    <col min="1026" max="1026" width="26.83203125" customWidth="1"/>
    <col min="1027" max="1029" width="9.5" customWidth="1"/>
    <col min="1030" max="1031" width="10" customWidth="1"/>
    <col min="1032" max="1032" width="9.33203125" customWidth="1"/>
    <col min="1033" max="1034" width="11" customWidth="1"/>
    <col min="1035" max="1035" width="8.1640625" customWidth="1"/>
    <col min="1036" max="1036" width="18.33203125" customWidth="1"/>
    <col min="1037" max="1037" width="10.33203125" customWidth="1"/>
    <col min="1038" max="1038" width="10" customWidth="1"/>
    <col min="1039" max="1039" width="9.83203125" customWidth="1"/>
    <col min="1040" max="1040" width="10" customWidth="1"/>
    <col min="1041" max="1041" width="9.83203125" customWidth="1"/>
    <col min="1042" max="1042" width="10.33203125" customWidth="1"/>
    <col min="1282" max="1282" width="26.83203125" customWidth="1"/>
    <col min="1283" max="1285" width="9.5" customWidth="1"/>
    <col min="1286" max="1287" width="10" customWidth="1"/>
    <col min="1288" max="1288" width="9.33203125" customWidth="1"/>
    <col min="1289" max="1290" width="11" customWidth="1"/>
    <col min="1291" max="1291" width="8.1640625" customWidth="1"/>
    <col min="1292" max="1292" width="18.33203125" customWidth="1"/>
    <col min="1293" max="1293" width="10.33203125" customWidth="1"/>
    <col min="1294" max="1294" width="10" customWidth="1"/>
    <col min="1295" max="1295" width="9.83203125" customWidth="1"/>
    <col min="1296" max="1296" width="10" customWidth="1"/>
    <col min="1297" max="1297" width="9.83203125" customWidth="1"/>
    <col min="1298" max="1298" width="10.33203125" customWidth="1"/>
    <col min="1538" max="1538" width="26.83203125" customWidth="1"/>
    <col min="1539" max="1541" width="9.5" customWidth="1"/>
    <col min="1542" max="1543" width="10" customWidth="1"/>
    <col min="1544" max="1544" width="9.33203125" customWidth="1"/>
    <col min="1545" max="1546" width="11" customWidth="1"/>
    <col min="1547" max="1547" width="8.1640625" customWidth="1"/>
    <col min="1548" max="1548" width="18.33203125" customWidth="1"/>
    <col min="1549" max="1549" width="10.33203125" customWidth="1"/>
    <col min="1550" max="1550" width="10" customWidth="1"/>
    <col min="1551" max="1551" width="9.83203125" customWidth="1"/>
    <col min="1552" max="1552" width="10" customWidth="1"/>
    <col min="1553" max="1553" width="9.83203125" customWidth="1"/>
    <col min="1554" max="1554" width="10.33203125" customWidth="1"/>
    <col min="1794" max="1794" width="26.83203125" customWidth="1"/>
    <col min="1795" max="1797" width="9.5" customWidth="1"/>
    <col min="1798" max="1799" width="10" customWidth="1"/>
    <col min="1800" max="1800" width="9.33203125" customWidth="1"/>
    <col min="1801" max="1802" width="11" customWidth="1"/>
    <col min="1803" max="1803" width="8.1640625" customWidth="1"/>
    <col min="1804" max="1804" width="18.33203125" customWidth="1"/>
    <col min="1805" max="1805" width="10.33203125" customWidth="1"/>
    <col min="1806" max="1806" width="10" customWidth="1"/>
    <col min="1807" max="1807" width="9.83203125" customWidth="1"/>
    <col min="1808" max="1808" width="10" customWidth="1"/>
    <col min="1809" max="1809" width="9.83203125" customWidth="1"/>
    <col min="1810" max="1810" width="10.33203125" customWidth="1"/>
    <col min="2050" max="2050" width="26.83203125" customWidth="1"/>
    <col min="2051" max="2053" width="9.5" customWidth="1"/>
    <col min="2054" max="2055" width="10" customWidth="1"/>
    <col min="2056" max="2056" width="9.33203125" customWidth="1"/>
    <col min="2057" max="2058" width="11" customWidth="1"/>
    <col min="2059" max="2059" width="8.1640625" customWidth="1"/>
    <col min="2060" max="2060" width="18.33203125" customWidth="1"/>
    <col min="2061" max="2061" width="10.33203125" customWidth="1"/>
    <col min="2062" max="2062" width="10" customWidth="1"/>
    <col min="2063" max="2063" width="9.83203125" customWidth="1"/>
    <col min="2064" max="2064" width="10" customWidth="1"/>
    <col min="2065" max="2065" width="9.83203125" customWidth="1"/>
    <col min="2066" max="2066" width="10.33203125" customWidth="1"/>
    <col min="2306" max="2306" width="26.83203125" customWidth="1"/>
    <col min="2307" max="2309" width="9.5" customWidth="1"/>
    <col min="2310" max="2311" width="10" customWidth="1"/>
    <col min="2312" max="2312" width="9.33203125" customWidth="1"/>
    <col min="2313" max="2314" width="11" customWidth="1"/>
    <col min="2315" max="2315" width="8.1640625" customWidth="1"/>
    <col min="2316" max="2316" width="18.33203125" customWidth="1"/>
    <col min="2317" max="2317" width="10.33203125" customWidth="1"/>
    <col min="2318" max="2318" width="10" customWidth="1"/>
    <col min="2319" max="2319" width="9.83203125" customWidth="1"/>
    <col min="2320" max="2320" width="10" customWidth="1"/>
    <col min="2321" max="2321" width="9.83203125" customWidth="1"/>
    <col min="2322" max="2322" width="10.33203125" customWidth="1"/>
    <col min="2562" max="2562" width="26.83203125" customWidth="1"/>
    <col min="2563" max="2565" width="9.5" customWidth="1"/>
    <col min="2566" max="2567" width="10" customWidth="1"/>
    <col min="2568" max="2568" width="9.33203125" customWidth="1"/>
    <col min="2569" max="2570" width="11" customWidth="1"/>
    <col min="2571" max="2571" width="8.1640625" customWidth="1"/>
    <col min="2572" max="2572" width="18.33203125" customWidth="1"/>
    <col min="2573" max="2573" width="10.33203125" customWidth="1"/>
    <col min="2574" max="2574" width="10" customWidth="1"/>
    <col min="2575" max="2575" width="9.83203125" customWidth="1"/>
    <col min="2576" max="2576" width="10" customWidth="1"/>
    <col min="2577" max="2577" width="9.83203125" customWidth="1"/>
    <col min="2578" max="2578" width="10.33203125" customWidth="1"/>
    <col min="2818" max="2818" width="26.83203125" customWidth="1"/>
    <col min="2819" max="2821" width="9.5" customWidth="1"/>
    <col min="2822" max="2823" width="10" customWidth="1"/>
    <col min="2824" max="2824" width="9.33203125" customWidth="1"/>
    <col min="2825" max="2826" width="11" customWidth="1"/>
    <col min="2827" max="2827" width="8.1640625" customWidth="1"/>
    <col min="2828" max="2828" width="18.33203125" customWidth="1"/>
    <col min="2829" max="2829" width="10.33203125" customWidth="1"/>
    <col min="2830" max="2830" width="10" customWidth="1"/>
    <col min="2831" max="2831" width="9.83203125" customWidth="1"/>
    <col min="2832" max="2832" width="10" customWidth="1"/>
    <col min="2833" max="2833" width="9.83203125" customWidth="1"/>
    <col min="2834" max="2834" width="10.33203125" customWidth="1"/>
    <col min="3074" max="3074" width="26.83203125" customWidth="1"/>
    <col min="3075" max="3077" width="9.5" customWidth="1"/>
    <col min="3078" max="3079" width="10" customWidth="1"/>
    <col min="3080" max="3080" width="9.33203125" customWidth="1"/>
    <col min="3081" max="3082" width="11" customWidth="1"/>
    <col min="3083" max="3083" width="8.1640625" customWidth="1"/>
    <col min="3084" max="3084" width="18.33203125" customWidth="1"/>
    <col min="3085" max="3085" width="10.33203125" customWidth="1"/>
    <col min="3086" max="3086" width="10" customWidth="1"/>
    <col min="3087" max="3087" width="9.83203125" customWidth="1"/>
    <col min="3088" max="3088" width="10" customWidth="1"/>
    <col min="3089" max="3089" width="9.83203125" customWidth="1"/>
    <col min="3090" max="3090" width="10.33203125" customWidth="1"/>
    <col min="3330" max="3330" width="26.83203125" customWidth="1"/>
    <col min="3331" max="3333" width="9.5" customWidth="1"/>
    <col min="3334" max="3335" width="10" customWidth="1"/>
    <col min="3336" max="3336" width="9.33203125" customWidth="1"/>
    <col min="3337" max="3338" width="11" customWidth="1"/>
    <col min="3339" max="3339" width="8.1640625" customWidth="1"/>
    <col min="3340" max="3340" width="18.33203125" customWidth="1"/>
    <col min="3341" max="3341" width="10.33203125" customWidth="1"/>
    <col min="3342" max="3342" width="10" customWidth="1"/>
    <col min="3343" max="3343" width="9.83203125" customWidth="1"/>
    <col min="3344" max="3344" width="10" customWidth="1"/>
    <col min="3345" max="3345" width="9.83203125" customWidth="1"/>
    <col min="3346" max="3346" width="10.33203125" customWidth="1"/>
    <col min="3586" max="3586" width="26.83203125" customWidth="1"/>
    <col min="3587" max="3589" width="9.5" customWidth="1"/>
    <col min="3590" max="3591" width="10" customWidth="1"/>
    <col min="3592" max="3592" width="9.33203125" customWidth="1"/>
    <col min="3593" max="3594" width="11" customWidth="1"/>
    <col min="3595" max="3595" width="8.1640625" customWidth="1"/>
    <col min="3596" max="3596" width="18.33203125" customWidth="1"/>
    <col min="3597" max="3597" width="10.33203125" customWidth="1"/>
    <col min="3598" max="3598" width="10" customWidth="1"/>
    <col min="3599" max="3599" width="9.83203125" customWidth="1"/>
    <col min="3600" max="3600" width="10" customWidth="1"/>
    <col min="3601" max="3601" width="9.83203125" customWidth="1"/>
    <col min="3602" max="3602" width="10.33203125" customWidth="1"/>
    <col min="3842" max="3842" width="26.83203125" customWidth="1"/>
    <col min="3843" max="3845" width="9.5" customWidth="1"/>
    <col min="3846" max="3847" width="10" customWidth="1"/>
    <col min="3848" max="3848" width="9.33203125" customWidth="1"/>
    <col min="3849" max="3850" width="11" customWidth="1"/>
    <col min="3851" max="3851" width="8.1640625" customWidth="1"/>
    <col min="3852" max="3852" width="18.33203125" customWidth="1"/>
    <col min="3853" max="3853" width="10.33203125" customWidth="1"/>
    <col min="3854" max="3854" width="10" customWidth="1"/>
    <col min="3855" max="3855" width="9.83203125" customWidth="1"/>
    <col min="3856" max="3856" width="10" customWidth="1"/>
    <col min="3857" max="3857" width="9.83203125" customWidth="1"/>
    <col min="3858" max="3858" width="10.33203125" customWidth="1"/>
    <col min="4098" max="4098" width="26.83203125" customWidth="1"/>
    <col min="4099" max="4101" width="9.5" customWidth="1"/>
    <col min="4102" max="4103" width="10" customWidth="1"/>
    <col min="4104" max="4104" width="9.33203125" customWidth="1"/>
    <col min="4105" max="4106" width="11" customWidth="1"/>
    <col min="4107" max="4107" width="8.1640625" customWidth="1"/>
    <col min="4108" max="4108" width="18.33203125" customWidth="1"/>
    <col min="4109" max="4109" width="10.33203125" customWidth="1"/>
    <col min="4110" max="4110" width="10" customWidth="1"/>
    <col min="4111" max="4111" width="9.83203125" customWidth="1"/>
    <col min="4112" max="4112" width="10" customWidth="1"/>
    <col min="4113" max="4113" width="9.83203125" customWidth="1"/>
    <col min="4114" max="4114" width="10.33203125" customWidth="1"/>
    <col min="4354" max="4354" width="26.83203125" customWidth="1"/>
    <col min="4355" max="4357" width="9.5" customWidth="1"/>
    <col min="4358" max="4359" width="10" customWidth="1"/>
    <col min="4360" max="4360" width="9.33203125" customWidth="1"/>
    <col min="4361" max="4362" width="11" customWidth="1"/>
    <col min="4363" max="4363" width="8.1640625" customWidth="1"/>
    <col min="4364" max="4364" width="18.33203125" customWidth="1"/>
    <col min="4365" max="4365" width="10.33203125" customWidth="1"/>
    <col min="4366" max="4366" width="10" customWidth="1"/>
    <col min="4367" max="4367" width="9.83203125" customWidth="1"/>
    <col min="4368" max="4368" width="10" customWidth="1"/>
    <col min="4369" max="4369" width="9.83203125" customWidth="1"/>
    <col min="4370" max="4370" width="10.33203125" customWidth="1"/>
    <col min="4610" max="4610" width="26.83203125" customWidth="1"/>
    <col min="4611" max="4613" width="9.5" customWidth="1"/>
    <col min="4614" max="4615" width="10" customWidth="1"/>
    <col min="4616" max="4616" width="9.33203125" customWidth="1"/>
    <col min="4617" max="4618" width="11" customWidth="1"/>
    <col min="4619" max="4619" width="8.1640625" customWidth="1"/>
    <col min="4620" max="4620" width="18.33203125" customWidth="1"/>
    <col min="4621" max="4621" width="10.33203125" customWidth="1"/>
    <col min="4622" max="4622" width="10" customWidth="1"/>
    <col min="4623" max="4623" width="9.83203125" customWidth="1"/>
    <col min="4624" max="4624" width="10" customWidth="1"/>
    <col min="4625" max="4625" width="9.83203125" customWidth="1"/>
    <col min="4626" max="4626" width="10.33203125" customWidth="1"/>
    <col min="4866" max="4866" width="26.83203125" customWidth="1"/>
    <col min="4867" max="4869" width="9.5" customWidth="1"/>
    <col min="4870" max="4871" width="10" customWidth="1"/>
    <col min="4872" max="4872" width="9.33203125" customWidth="1"/>
    <col min="4873" max="4874" width="11" customWidth="1"/>
    <col min="4875" max="4875" width="8.1640625" customWidth="1"/>
    <col min="4876" max="4876" width="18.33203125" customWidth="1"/>
    <col min="4877" max="4877" width="10.33203125" customWidth="1"/>
    <col min="4878" max="4878" width="10" customWidth="1"/>
    <col min="4879" max="4879" width="9.83203125" customWidth="1"/>
    <col min="4880" max="4880" width="10" customWidth="1"/>
    <col min="4881" max="4881" width="9.83203125" customWidth="1"/>
    <col min="4882" max="4882" width="10.33203125" customWidth="1"/>
    <col min="5122" max="5122" width="26.83203125" customWidth="1"/>
    <col min="5123" max="5125" width="9.5" customWidth="1"/>
    <col min="5126" max="5127" width="10" customWidth="1"/>
    <col min="5128" max="5128" width="9.33203125" customWidth="1"/>
    <col min="5129" max="5130" width="11" customWidth="1"/>
    <col min="5131" max="5131" width="8.1640625" customWidth="1"/>
    <col min="5132" max="5132" width="18.33203125" customWidth="1"/>
    <col min="5133" max="5133" width="10.33203125" customWidth="1"/>
    <col min="5134" max="5134" width="10" customWidth="1"/>
    <col min="5135" max="5135" width="9.83203125" customWidth="1"/>
    <col min="5136" max="5136" width="10" customWidth="1"/>
    <col min="5137" max="5137" width="9.83203125" customWidth="1"/>
    <col min="5138" max="5138" width="10.33203125" customWidth="1"/>
    <col min="5378" max="5378" width="26.83203125" customWidth="1"/>
    <col min="5379" max="5381" width="9.5" customWidth="1"/>
    <col min="5382" max="5383" width="10" customWidth="1"/>
    <col min="5384" max="5384" width="9.33203125" customWidth="1"/>
    <col min="5385" max="5386" width="11" customWidth="1"/>
    <col min="5387" max="5387" width="8.1640625" customWidth="1"/>
    <col min="5388" max="5388" width="18.33203125" customWidth="1"/>
    <col min="5389" max="5389" width="10.33203125" customWidth="1"/>
    <col min="5390" max="5390" width="10" customWidth="1"/>
    <col min="5391" max="5391" width="9.83203125" customWidth="1"/>
    <col min="5392" max="5392" width="10" customWidth="1"/>
    <col min="5393" max="5393" width="9.83203125" customWidth="1"/>
    <col min="5394" max="5394" width="10.33203125" customWidth="1"/>
    <col min="5634" max="5634" width="26.83203125" customWidth="1"/>
    <col min="5635" max="5637" width="9.5" customWidth="1"/>
    <col min="5638" max="5639" width="10" customWidth="1"/>
    <col min="5640" max="5640" width="9.33203125" customWidth="1"/>
    <col min="5641" max="5642" width="11" customWidth="1"/>
    <col min="5643" max="5643" width="8.1640625" customWidth="1"/>
    <col min="5644" max="5644" width="18.33203125" customWidth="1"/>
    <col min="5645" max="5645" width="10.33203125" customWidth="1"/>
    <col min="5646" max="5646" width="10" customWidth="1"/>
    <col min="5647" max="5647" width="9.83203125" customWidth="1"/>
    <col min="5648" max="5648" width="10" customWidth="1"/>
    <col min="5649" max="5649" width="9.83203125" customWidth="1"/>
    <col min="5650" max="5650" width="10.33203125" customWidth="1"/>
    <col min="5890" max="5890" width="26.83203125" customWidth="1"/>
    <col min="5891" max="5893" width="9.5" customWidth="1"/>
    <col min="5894" max="5895" width="10" customWidth="1"/>
    <col min="5896" max="5896" width="9.33203125" customWidth="1"/>
    <col min="5897" max="5898" width="11" customWidth="1"/>
    <col min="5899" max="5899" width="8.1640625" customWidth="1"/>
    <col min="5900" max="5900" width="18.33203125" customWidth="1"/>
    <col min="5901" max="5901" width="10.33203125" customWidth="1"/>
    <col min="5902" max="5902" width="10" customWidth="1"/>
    <col min="5903" max="5903" width="9.83203125" customWidth="1"/>
    <col min="5904" max="5904" width="10" customWidth="1"/>
    <col min="5905" max="5905" width="9.83203125" customWidth="1"/>
    <col min="5906" max="5906" width="10.33203125" customWidth="1"/>
    <col min="6146" max="6146" width="26.83203125" customWidth="1"/>
    <col min="6147" max="6149" width="9.5" customWidth="1"/>
    <col min="6150" max="6151" width="10" customWidth="1"/>
    <col min="6152" max="6152" width="9.33203125" customWidth="1"/>
    <col min="6153" max="6154" width="11" customWidth="1"/>
    <col min="6155" max="6155" width="8.1640625" customWidth="1"/>
    <col min="6156" max="6156" width="18.33203125" customWidth="1"/>
    <col min="6157" max="6157" width="10.33203125" customWidth="1"/>
    <col min="6158" max="6158" width="10" customWidth="1"/>
    <col min="6159" max="6159" width="9.83203125" customWidth="1"/>
    <col min="6160" max="6160" width="10" customWidth="1"/>
    <col min="6161" max="6161" width="9.83203125" customWidth="1"/>
    <col min="6162" max="6162" width="10.33203125" customWidth="1"/>
    <col min="6402" max="6402" width="26.83203125" customWidth="1"/>
    <col min="6403" max="6405" width="9.5" customWidth="1"/>
    <col min="6406" max="6407" width="10" customWidth="1"/>
    <col min="6408" max="6408" width="9.33203125" customWidth="1"/>
    <col min="6409" max="6410" width="11" customWidth="1"/>
    <col min="6411" max="6411" width="8.1640625" customWidth="1"/>
    <col min="6412" max="6412" width="18.33203125" customWidth="1"/>
    <col min="6413" max="6413" width="10.33203125" customWidth="1"/>
    <col min="6414" max="6414" width="10" customWidth="1"/>
    <col min="6415" max="6415" width="9.83203125" customWidth="1"/>
    <col min="6416" max="6416" width="10" customWidth="1"/>
    <col min="6417" max="6417" width="9.83203125" customWidth="1"/>
    <col min="6418" max="6418" width="10.33203125" customWidth="1"/>
    <col min="6658" max="6658" width="26.83203125" customWidth="1"/>
    <col min="6659" max="6661" width="9.5" customWidth="1"/>
    <col min="6662" max="6663" width="10" customWidth="1"/>
    <col min="6664" max="6664" width="9.33203125" customWidth="1"/>
    <col min="6665" max="6666" width="11" customWidth="1"/>
    <col min="6667" max="6667" width="8.1640625" customWidth="1"/>
    <col min="6668" max="6668" width="18.33203125" customWidth="1"/>
    <col min="6669" max="6669" width="10.33203125" customWidth="1"/>
    <col min="6670" max="6670" width="10" customWidth="1"/>
    <col min="6671" max="6671" width="9.83203125" customWidth="1"/>
    <col min="6672" max="6672" width="10" customWidth="1"/>
    <col min="6673" max="6673" width="9.83203125" customWidth="1"/>
    <col min="6674" max="6674" width="10.33203125" customWidth="1"/>
    <col min="6914" max="6914" width="26.83203125" customWidth="1"/>
    <col min="6915" max="6917" width="9.5" customWidth="1"/>
    <col min="6918" max="6919" width="10" customWidth="1"/>
    <col min="6920" max="6920" width="9.33203125" customWidth="1"/>
    <col min="6921" max="6922" width="11" customWidth="1"/>
    <col min="6923" max="6923" width="8.1640625" customWidth="1"/>
    <col min="6924" max="6924" width="18.33203125" customWidth="1"/>
    <col min="6925" max="6925" width="10.33203125" customWidth="1"/>
    <col min="6926" max="6926" width="10" customWidth="1"/>
    <col min="6927" max="6927" width="9.83203125" customWidth="1"/>
    <col min="6928" max="6928" width="10" customWidth="1"/>
    <col min="6929" max="6929" width="9.83203125" customWidth="1"/>
    <col min="6930" max="6930" width="10.33203125" customWidth="1"/>
    <col min="7170" max="7170" width="26.83203125" customWidth="1"/>
    <col min="7171" max="7173" width="9.5" customWidth="1"/>
    <col min="7174" max="7175" width="10" customWidth="1"/>
    <col min="7176" max="7176" width="9.33203125" customWidth="1"/>
    <col min="7177" max="7178" width="11" customWidth="1"/>
    <col min="7179" max="7179" width="8.1640625" customWidth="1"/>
    <col min="7180" max="7180" width="18.33203125" customWidth="1"/>
    <col min="7181" max="7181" width="10.33203125" customWidth="1"/>
    <col min="7182" max="7182" width="10" customWidth="1"/>
    <col min="7183" max="7183" width="9.83203125" customWidth="1"/>
    <col min="7184" max="7184" width="10" customWidth="1"/>
    <col min="7185" max="7185" width="9.83203125" customWidth="1"/>
    <col min="7186" max="7186" width="10.33203125" customWidth="1"/>
    <col min="7426" max="7426" width="26.83203125" customWidth="1"/>
    <col min="7427" max="7429" width="9.5" customWidth="1"/>
    <col min="7430" max="7431" width="10" customWidth="1"/>
    <col min="7432" max="7432" width="9.33203125" customWidth="1"/>
    <col min="7433" max="7434" width="11" customWidth="1"/>
    <col min="7435" max="7435" width="8.1640625" customWidth="1"/>
    <col min="7436" max="7436" width="18.33203125" customWidth="1"/>
    <col min="7437" max="7437" width="10.33203125" customWidth="1"/>
    <col min="7438" max="7438" width="10" customWidth="1"/>
    <col min="7439" max="7439" width="9.83203125" customWidth="1"/>
    <col min="7440" max="7440" width="10" customWidth="1"/>
    <col min="7441" max="7441" width="9.83203125" customWidth="1"/>
    <col min="7442" max="7442" width="10.33203125" customWidth="1"/>
    <col min="7682" max="7682" width="26.83203125" customWidth="1"/>
    <col min="7683" max="7685" width="9.5" customWidth="1"/>
    <col min="7686" max="7687" width="10" customWidth="1"/>
    <col min="7688" max="7688" width="9.33203125" customWidth="1"/>
    <col min="7689" max="7690" width="11" customWidth="1"/>
    <col min="7691" max="7691" width="8.1640625" customWidth="1"/>
    <col min="7692" max="7692" width="18.33203125" customWidth="1"/>
    <col min="7693" max="7693" width="10.33203125" customWidth="1"/>
    <col min="7694" max="7694" width="10" customWidth="1"/>
    <col min="7695" max="7695" width="9.83203125" customWidth="1"/>
    <col min="7696" max="7696" width="10" customWidth="1"/>
    <col min="7697" max="7697" width="9.83203125" customWidth="1"/>
    <col min="7698" max="7698" width="10.33203125" customWidth="1"/>
    <col min="7938" max="7938" width="26.83203125" customWidth="1"/>
    <col min="7939" max="7941" width="9.5" customWidth="1"/>
    <col min="7942" max="7943" width="10" customWidth="1"/>
    <col min="7944" max="7944" width="9.33203125" customWidth="1"/>
    <col min="7945" max="7946" width="11" customWidth="1"/>
    <col min="7947" max="7947" width="8.1640625" customWidth="1"/>
    <col min="7948" max="7948" width="18.33203125" customWidth="1"/>
    <col min="7949" max="7949" width="10.33203125" customWidth="1"/>
    <col min="7950" max="7950" width="10" customWidth="1"/>
    <col min="7951" max="7951" width="9.83203125" customWidth="1"/>
    <col min="7952" max="7952" width="10" customWidth="1"/>
    <col min="7953" max="7953" width="9.83203125" customWidth="1"/>
    <col min="7954" max="7954" width="10.33203125" customWidth="1"/>
    <col min="8194" max="8194" width="26.83203125" customWidth="1"/>
    <col min="8195" max="8197" width="9.5" customWidth="1"/>
    <col min="8198" max="8199" width="10" customWidth="1"/>
    <col min="8200" max="8200" width="9.33203125" customWidth="1"/>
    <col min="8201" max="8202" width="11" customWidth="1"/>
    <col min="8203" max="8203" width="8.1640625" customWidth="1"/>
    <col min="8204" max="8204" width="18.33203125" customWidth="1"/>
    <col min="8205" max="8205" width="10.33203125" customWidth="1"/>
    <col min="8206" max="8206" width="10" customWidth="1"/>
    <col min="8207" max="8207" width="9.83203125" customWidth="1"/>
    <col min="8208" max="8208" width="10" customWidth="1"/>
    <col min="8209" max="8209" width="9.83203125" customWidth="1"/>
    <col min="8210" max="8210" width="10.33203125" customWidth="1"/>
    <col min="8450" max="8450" width="26.83203125" customWidth="1"/>
    <col min="8451" max="8453" width="9.5" customWidth="1"/>
    <col min="8454" max="8455" width="10" customWidth="1"/>
    <col min="8456" max="8456" width="9.33203125" customWidth="1"/>
    <col min="8457" max="8458" width="11" customWidth="1"/>
    <col min="8459" max="8459" width="8.1640625" customWidth="1"/>
    <col min="8460" max="8460" width="18.33203125" customWidth="1"/>
    <col min="8461" max="8461" width="10.33203125" customWidth="1"/>
    <col min="8462" max="8462" width="10" customWidth="1"/>
    <col min="8463" max="8463" width="9.83203125" customWidth="1"/>
    <col min="8464" max="8464" width="10" customWidth="1"/>
    <col min="8465" max="8465" width="9.83203125" customWidth="1"/>
    <col min="8466" max="8466" width="10.33203125" customWidth="1"/>
    <col min="8706" max="8706" width="26.83203125" customWidth="1"/>
    <col min="8707" max="8709" width="9.5" customWidth="1"/>
    <col min="8710" max="8711" width="10" customWidth="1"/>
    <col min="8712" max="8712" width="9.33203125" customWidth="1"/>
    <col min="8713" max="8714" width="11" customWidth="1"/>
    <col min="8715" max="8715" width="8.1640625" customWidth="1"/>
    <col min="8716" max="8716" width="18.33203125" customWidth="1"/>
    <col min="8717" max="8717" width="10.33203125" customWidth="1"/>
    <col min="8718" max="8718" width="10" customWidth="1"/>
    <col min="8719" max="8719" width="9.83203125" customWidth="1"/>
    <col min="8720" max="8720" width="10" customWidth="1"/>
    <col min="8721" max="8721" width="9.83203125" customWidth="1"/>
    <col min="8722" max="8722" width="10.33203125" customWidth="1"/>
    <col min="8962" max="8962" width="26.83203125" customWidth="1"/>
    <col min="8963" max="8965" width="9.5" customWidth="1"/>
    <col min="8966" max="8967" width="10" customWidth="1"/>
    <col min="8968" max="8968" width="9.33203125" customWidth="1"/>
    <col min="8969" max="8970" width="11" customWidth="1"/>
    <col min="8971" max="8971" width="8.1640625" customWidth="1"/>
    <col min="8972" max="8972" width="18.33203125" customWidth="1"/>
    <col min="8973" max="8973" width="10.33203125" customWidth="1"/>
    <col min="8974" max="8974" width="10" customWidth="1"/>
    <col min="8975" max="8975" width="9.83203125" customWidth="1"/>
    <col min="8976" max="8976" width="10" customWidth="1"/>
    <col min="8977" max="8977" width="9.83203125" customWidth="1"/>
    <col min="8978" max="8978" width="10.33203125" customWidth="1"/>
    <col min="9218" max="9218" width="26.83203125" customWidth="1"/>
    <col min="9219" max="9221" width="9.5" customWidth="1"/>
    <col min="9222" max="9223" width="10" customWidth="1"/>
    <col min="9224" max="9224" width="9.33203125" customWidth="1"/>
    <col min="9225" max="9226" width="11" customWidth="1"/>
    <col min="9227" max="9227" width="8.1640625" customWidth="1"/>
    <col min="9228" max="9228" width="18.33203125" customWidth="1"/>
    <col min="9229" max="9229" width="10.33203125" customWidth="1"/>
    <col min="9230" max="9230" width="10" customWidth="1"/>
    <col min="9231" max="9231" width="9.83203125" customWidth="1"/>
    <col min="9232" max="9232" width="10" customWidth="1"/>
    <col min="9233" max="9233" width="9.83203125" customWidth="1"/>
    <col min="9234" max="9234" width="10.33203125" customWidth="1"/>
    <col min="9474" max="9474" width="26.83203125" customWidth="1"/>
    <col min="9475" max="9477" width="9.5" customWidth="1"/>
    <col min="9478" max="9479" width="10" customWidth="1"/>
    <col min="9480" max="9480" width="9.33203125" customWidth="1"/>
    <col min="9481" max="9482" width="11" customWidth="1"/>
    <col min="9483" max="9483" width="8.1640625" customWidth="1"/>
    <col min="9484" max="9484" width="18.33203125" customWidth="1"/>
    <col min="9485" max="9485" width="10.33203125" customWidth="1"/>
    <col min="9486" max="9486" width="10" customWidth="1"/>
    <col min="9487" max="9487" width="9.83203125" customWidth="1"/>
    <col min="9488" max="9488" width="10" customWidth="1"/>
    <col min="9489" max="9489" width="9.83203125" customWidth="1"/>
    <col min="9490" max="9490" width="10.33203125" customWidth="1"/>
    <col min="9730" max="9730" width="26.83203125" customWidth="1"/>
    <col min="9731" max="9733" width="9.5" customWidth="1"/>
    <col min="9734" max="9735" width="10" customWidth="1"/>
    <col min="9736" max="9736" width="9.33203125" customWidth="1"/>
    <col min="9737" max="9738" width="11" customWidth="1"/>
    <col min="9739" max="9739" width="8.1640625" customWidth="1"/>
    <col min="9740" max="9740" width="18.33203125" customWidth="1"/>
    <col min="9741" max="9741" width="10.33203125" customWidth="1"/>
    <col min="9742" max="9742" width="10" customWidth="1"/>
    <col min="9743" max="9743" width="9.83203125" customWidth="1"/>
    <col min="9744" max="9744" width="10" customWidth="1"/>
    <col min="9745" max="9745" width="9.83203125" customWidth="1"/>
    <col min="9746" max="9746" width="10.33203125" customWidth="1"/>
    <col min="9986" max="9986" width="26.83203125" customWidth="1"/>
    <col min="9987" max="9989" width="9.5" customWidth="1"/>
    <col min="9990" max="9991" width="10" customWidth="1"/>
    <col min="9992" max="9992" width="9.33203125" customWidth="1"/>
    <col min="9993" max="9994" width="11" customWidth="1"/>
    <col min="9995" max="9995" width="8.1640625" customWidth="1"/>
    <col min="9996" max="9996" width="18.33203125" customWidth="1"/>
    <col min="9997" max="9997" width="10.33203125" customWidth="1"/>
    <col min="9998" max="9998" width="10" customWidth="1"/>
    <col min="9999" max="9999" width="9.83203125" customWidth="1"/>
    <col min="10000" max="10000" width="10" customWidth="1"/>
    <col min="10001" max="10001" width="9.83203125" customWidth="1"/>
    <col min="10002" max="10002" width="10.33203125" customWidth="1"/>
    <col min="10242" max="10242" width="26.83203125" customWidth="1"/>
    <col min="10243" max="10245" width="9.5" customWidth="1"/>
    <col min="10246" max="10247" width="10" customWidth="1"/>
    <col min="10248" max="10248" width="9.33203125" customWidth="1"/>
    <col min="10249" max="10250" width="11" customWidth="1"/>
    <col min="10251" max="10251" width="8.1640625" customWidth="1"/>
    <col min="10252" max="10252" width="18.33203125" customWidth="1"/>
    <col min="10253" max="10253" width="10.33203125" customWidth="1"/>
    <col min="10254" max="10254" width="10" customWidth="1"/>
    <col min="10255" max="10255" width="9.83203125" customWidth="1"/>
    <col min="10256" max="10256" width="10" customWidth="1"/>
    <col min="10257" max="10257" width="9.83203125" customWidth="1"/>
    <col min="10258" max="10258" width="10.33203125" customWidth="1"/>
    <col min="10498" max="10498" width="26.83203125" customWidth="1"/>
    <col min="10499" max="10501" width="9.5" customWidth="1"/>
    <col min="10502" max="10503" width="10" customWidth="1"/>
    <col min="10504" max="10504" width="9.33203125" customWidth="1"/>
    <col min="10505" max="10506" width="11" customWidth="1"/>
    <col min="10507" max="10507" width="8.1640625" customWidth="1"/>
    <col min="10508" max="10508" width="18.33203125" customWidth="1"/>
    <col min="10509" max="10509" width="10.33203125" customWidth="1"/>
    <col min="10510" max="10510" width="10" customWidth="1"/>
    <col min="10511" max="10511" width="9.83203125" customWidth="1"/>
    <col min="10512" max="10512" width="10" customWidth="1"/>
    <col min="10513" max="10513" width="9.83203125" customWidth="1"/>
    <col min="10514" max="10514" width="10.33203125" customWidth="1"/>
    <col min="10754" max="10754" width="26.83203125" customWidth="1"/>
    <col min="10755" max="10757" width="9.5" customWidth="1"/>
    <col min="10758" max="10759" width="10" customWidth="1"/>
    <col min="10760" max="10760" width="9.33203125" customWidth="1"/>
    <col min="10761" max="10762" width="11" customWidth="1"/>
    <col min="10763" max="10763" width="8.1640625" customWidth="1"/>
    <col min="10764" max="10764" width="18.33203125" customWidth="1"/>
    <col min="10765" max="10765" width="10.33203125" customWidth="1"/>
    <col min="10766" max="10766" width="10" customWidth="1"/>
    <col min="10767" max="10767" width="9.83203125" customWidth="1"/>
    <col min="10768" max="10768" width="10" customWidth="1"/>
    <col min="10769" max="10769" width="9.83203125" customWidth="1"/>
    <col min="10770" max="10770" width="10.33203125" customWidth="1"/>
    <col min="11010" max="11010" width="26.83203125" customWidth="1"/>
    <col min="11011" max="11013" width="9.5" customWidth="1"/>
    <col min="11014" max="11015" width="10" customWidth="1"/>
    <col min="11016" max="11016" width="9.33203125" customWidth="1"/>
    <col min="11017" max="11018" width="11" customWidth="1"/>
    <col min="11019" max="11019" width="8.1640625" customWidth="1"/>
    <col min="11020" max="11020" width="18.33203125" customWidth="1"/>
    <col min="11021" max="11021" width="10.33203125" customWidth="1"/>
    <col min="11022" max="11022" width="10" customWidth="1"/>
    <col min="11023" max="11023" width="9.83203125" customWidth="1"/>
    <col min="11024" max="11024" width="10" customWidth="1"/>
    <col min="11025" max="11025" width="9.83203125" customWidth="1"/>
    <col min="11026" max="11026" width="10.33203125" customWidth="1"/>
    <col min="11266" max="11266" width="26.83203125" customWidth="1"/>
    <col min="11267" max="11269" width="9.5" customWidth="1"/>
    <col min="11270" max="11271" width="10" customWidth="1"/>
    <col min="11272" max="11272" width="9.33203125" customWidth="1"/>
    <col min="11273" max="11274" width="11" customWidth="1"/>
    <col min="11275" max="11275" width="8.1640625" customWidth="1"/>
    <col min="11276" max="11276" width="18.33203125" customWidth="1"/>
    <col min="11277" max="11277" width="10.33203125" customWidth="1"/>
    <col min="11278" max="11278" width="10" customWidth="1"/>
    <col min="11279" max="11279" width="9.83203125" customWidth="1"/>
    <col min="11280" max="11280" width="10" customWidth="1"/>
    <col min="11281" max="11281" width="9.83203125" customWidth="1"/>
    <col min="11282" max="11282" width="10.33203125" customWidth="1"/>
    <col min="11522" max="11522" width="26.83203125" customWidth="1"/>
    <col min="11523" max="11525" width="9.5" customWidth="1"/>
    <col min="11526" max="11527" width="10" customWidth="1"/>
    <col min="11528" max="11528" width="9.33203125" customWidth="1"/>
    <col min="11529" max="11530" width="11" customWidth="1"/>
    <col min="11531" max="11531" width="8.1640625" customWidth="1"/>
    <col min="11532" max="11532" width="18.33203125" customWidth="1"/>
    <col min="11533" max="11533" width="10.33203125" customWidth="1"/>
    <col min="11534" max="11534" width="10" customWidth="1"/>
    <col min="11535" max="11535" width="9.83203125" customWidth="1"/>
    <col min="11536" max="11536" width="10" customWidth="1"/>
    <col min="11537" max="11537" width="9.83203125" customWidth="1"/>
    <col min="11538" max="11538" width="10.33203125" customWidth="1"/>
    <col min="11778" max="11778" width="26.83203125" customWidth="1"/>
    <col min="11779" max="11781" width="9.5" customWidth="1"/>
    <col min="11782" max="11783" width="10" customWidth="1"/>
    <col min="11784" max="11784" width="9.33203125" customWidth="1"/>
    <col min="11785" max="11786" width="11" customWidth="1"/>
    <col min="11787" max="11787" width="8.1640625" customWidth="1"/>
    <col min="11788" max="11788" width="18.33203125" customWidth="1"/>
    <col min="11789" max="11789" width="10.33203125" customWidth="1"/>
    <col min="11790" max="11790" width="10" customWidth="1"/>
    <col min="11791" max="11791" width="9.83203125" customWidth="1"/>
    <col min="11792" max="11792" width="10" customWidth="1"/>
    <col min="11793" max="11793" width="9.83203125" customWidth="1"/>
    <col min="11794" max="11794" width="10.33203125" customWidth="1"/>
    <col min="12034" max="12034" width="26.83203125" customWidth="1"/>
    <col min="12035" max="12037" width="9.5" customWidth="1"/>
    <col min="12038" max="12039" width="10" customWidth="1"/>
    <col min="12040" max="12040" width="9.33203125" customWidth="1"/>
    <col min="12041" max="12042" width="11" customWidth="1"/>
    <col min="12043" max="12043" width="8.1640625" customWidth="1"/>
    <col min="12044" max="12044" width="18.33203125" customWidth="1"/>
    <col min="12045" max="12045" width="10.33203125" customWidth="1"/>
    <col min="12046" max="12046" width="10" customWidth="1"/>
    <col min="12047" max="12047" width="9.83203125" customWidth="1"/>
    <col min="12048" max="12048" width="10" customWidth="1"/>
    <col min="12049" max="12049" width="9.83203125" customWidth="1"/>
    <col min="12050" max="12050" width="10.33203125" customWidth="1"/>
    <col min="12290" max="12290" width="26.83203125" customWidth="1"/>
    <col min="12291" max="12293" width="9.5" customWidth="1"/>
    <col min="12294" max="12295" width="10" customWidth="1"/>
    <col min="12296" max="12296" width="9.33203125" customWidth="1"/>
    <col min="12297" max="12298" width="11" customWidth="1"/>
    <col min="12299" max="12299" width="8.1640625" customWidth="1"/>
    <col min="12300" max="12300" width="18.33203125" customWidth="1"/>
    <col min="12301" max="12301" width="10.33203125" customWidth="1"/>
    <col min="12302" max="12302" width="10" customWidth="1"/>
    <col min="12303" max="12303" width="9.83203125" customWidth="1"/>
    <col min="12304" max="12304" width="10" customWidth="1"/>
    <col min="12305" max="12305" width="9.83203125" customWidth="1"/>
    <col min="12306" max="12306" width="10.33203125" customWidth="1"/>
    <col min="12546" max="12546" width="26.83203125" customWidth="1"/>
    <col min="12547" max="12549" width="9.5" customWidth="1"/>
    <col min="12550" max="12551" width="10" customWidth="1"/>
    <col min="12552" max="12552" width="9.33203125" customWidth="1"/>
    <col min="12553" max="12554" width="11" customWidth="1"/>
    <col min="12555" max="12555" width="8.1640625" customWidth="1"/>
    <col min="12556" max="12556" width="18.33203125" customWidth="1"/>
    <col min="12557" max="12557" width="10.33203125" customWidth="1"/>
    <col min="12558" max="12558" width="10" customWidth="1"/>
    <col min="12559" max="12559" width="9.83203125" customWidth="1"/>
    <col min="12560" max="12560" width="10" customWidth="1"/>
    <col min="12561" max="12561" width="9.83203125" customWidth="1"/>
    <col min="12562" max="12562" width="10.33203125" customWidth="1"/>
    <col min="12802" max="12802" width="26.83203125" customWidth="1"/>
    <col min="12803" max="12805" width="9.5" customWidth="1"/>
    <col min="12806" max="12807" width="10" customWidth="1"/>
    <col min="12808" max="12808" width="9.33203125" customWidth="1"/>
    <col min="12809" max="12810" width="11" customWidth="1"/>
    <col min="12811" max="12811" width="8.1640625" customWidth="1"/>
    <col min="12812" max="12812" width="18.33203125" customWidth="1"/>
    <col min="12813" max="12813" width="10.33203125" customWidth="1"/>
    <col min="12814" max="12814" width="10" customWidth="1"/>
    <col min="12815" max="12815" width="9.83203125" customWidth="1"/>
    <col min="12816" max="12816" width="10" customWidth="1"/>
    <col min="12817" max="12817" width="9.83203125" customWidth="1"/>
    <col min="12818" max="12818" width="10.33203125" customWidth="1"/>
    <col min="13058" max="13058" width="26.83203125" customWidth="1"/>
    <col min="13059" max="13061" width="9.5" customWidth="1"/>
    <col min="13062" max="13063" width="10" customWidth="1"/>
    <col min="13064" max="13064" width="9.33203125" customWidth="1"/>
    <col min="13065" max="13066" width="11" customWidth="1"/>
    <col min="13067" max="13067" width="8.1640625" customWidth="1"/>
    <col min="13068" max="13068" width="18.33203125" customWidth="1"/>
    <col min="13069" max="13069" width="10.33203125" customWidth="1"/>
    <col min="13070" max="13070" width="10" customWidth="1"/>
    <col min="13071" max="13071" width="9.83203125" customWidth="1"/>
    <col min="13072" max="13072" width="10" customWidth="1"/>
    <col min="13073" max="13073" width="9.83203125" customWidth="1"/>
    <col min="13074" max="13074" width="10.33203125" customWidth="1"/>
    <col min="13314" max="13314" width="26.83203125" customWidth="1"/>
    <col min="13315" max="13317" width="9.5" customWidth="1"/>
    <col min="13318" max="13319" width="10" customWidth="1"/>
    <col min="13320" max="13320" width="9.33203125" customWidth="1"/>
    <col min="13321" max="13322" width="11" customWidth="1"/>
    <col min="13323" max="13323" width="8.1640625" customWidth="1"/>
    <col min="13324" max="13324" width="18.33203125" customWidth="1"/>
    <col min="13325" max="13325" width="10.33203125" customWidth="1"/>
    <col min="13326" max="13326" width="10" customWidth="1"/>
    <col min="13327" max="13327" width="9.83203125" customWidth="1"/>
    <col min="13328" max="13328" width="10" customWidth="1"/>
    <col min="13329" max="13329" width="9.83203125" customWidth="1"/>
    <col min="13330" max="13330" width="10.33203125" customWidth="1"/>
    <col min="13570" max="13570" width="26.83203125" customWidth="1"/>
    <col min="13571" max="13573" width="9.5" customWidth="1"/>
    <col min="13574" max="13575" width="10" customWidth="1"/>
    <col min="13576" max="13576" width="9.33203125" customWidth="1"/>
    <col min="13577" max="13578" width="11" customWidth="1"/>
    <col min="13579" max="13579" width="8.1640625" customWidth="1"/>
    <col min="13580" max="13580" width="18.33203125" customWidth="1"/>
    <col min="13581" max="13581" width="10.33203125" customWidth="1"/>
    <col min="13582" max="13582" width="10" customWidth="1"/>
    <col min="13583" max="13583" width="9.83203125" customWidth="1"/>
    <col min="13584" max="13584" width="10" customWidth="1"/>
    <col min="13585" max="13585" width="9.83203125" customWidth="1"/>
    <col min="13586" max="13586" width="10.33203125" customWidth="1"/>
    <col min="13826" max="13826" width="26.83203125" customWidth="1"/>
    <col min="13827" max="13829" width="9.5" customWidth="1"/>
    <col min="13830" max="13831" width="10" customWidth="1"/>
    <col min="13832" max="13832" width="9.33203125" customWidth="1"/>
    <col min="13833" max="13834" width="11" customWidth="1"/>
    <col min="13835" max="13835" width="8.1640625" customWidth="1"/>
    <col min="13836" max="13836" width="18.33203125" customWidth="1"/>
    <col min="13837" max="13837" width="10.33203125" customWidth="1"/>
    <col min="13838" max="13838" width="10" customWidth="1"/>
    <col min="13839" max="13839" width="9.83203125" customWidth="1"/>
    <col min="13840" max="13840" width="10" customWidth="1"/>
    <col min="13841" max="13841" width="9.83203125" customWidth="1"/>
    <col min="13842" max="13842" width="10.33203125" customWidth="1"/>
    <col min="14082" max="14082" width="26.83203125" customWidth="1"/>
    <col min="14083" max="14085" width="9.5" customWidth="1"/>
    <col min="14086" max="14087" width="10" customWidth="1"/>
    <col min="14088" max="14088" width="9.33203125" customWidth="1"/>
    <col min="14089" max="14090" width="11" customWidth="1"/>
    <col min="14091" max="14091" width="8.1640625" customWidth="1"/>
    <col min="14092" max="14092" width="18.33203125" customWidth="1"/>
    <col min="14093" max="14093" width="10.33203125" customWidth="1"/>
    <col min="14094" max="14094" width="10" customWidth="1"/>
    <col min="14095" max="14095" width="9.83203125" customWidth="1"/>
    <col min="14096" max="14096" width="10" customWidth="1"/>
    <col min="14097" max="14097" width="9.83203125" customWidth="1"/>
    <col min="14098" max="14098" width="10.33203125" customWidth="1"/>
    <col min="14338" max="14338" width="26.83203125" customWidth="1"/>
    <col min="14339" max="14341" width="9.5" customWidth="1"/>
    <col min="14342" max="14343" width="10" customWidth="1"/>
    <col min="14344" max="14344" width="9.33203125" customWidth="1"/>
    <col min="14345" max="14346" width="11" customWidth="1"/>
    <col min="14347" max="14347" width="8.1640625" customWidth="1"/>
    <col min="14348" max="14348" width="18.33203125" customWidth="1"/>
    <col min="14349" max="14349" width="10.33203125" customWidth="1"/>
    <col min="14350" max="14350" width="10" customWidth="1"/>
    <col min="14351" max="14351" width="9.83203125" customWidth="1"/>
    <col min="14352" max="14352" width="10" customWidth="1"/>
    <col min="14353" max="14353" width="9.83203125" customWidth="1"/>
    <col min="14354" max="14354" width="10.33203125" customWidth="1"/>
    <col min="14594" max="14594" width="26.83203125" customWidth="1"/>
    <col min="14595" max="14597" width="9.5" customWidth="1"/>
    <col min="14598" max="14599" width="10" customWidth="1"/>
    <col min="14600" max="14600" width="9.33203125" customWidth="1"/>
    <col min="14601" max="14602" width="11" customWidth="1"/>
    <col min="14603" max="14603" width="8.1640625" customWidth="1"/>
    <col min="14604" max="14604" width="18.33203125" customWidth="1"/>
    <col min="14605" max="14605" width="10.33203125" customWidth="1"/>
    <col min="14606" max="14606" width="10" customWidth="1"/>
    <col min="14607" max="14607" width="9.83203125" customWidth="1"/>
    <col min="14608" max="14608" width="10" customWidth="1"/>
    <col min="14609" max="14609" width="9.83203125" customWidth="1"/>
    <col min="14610" max="14610" width="10.33203125" customWidth="1"/>
    <col min="14850" max="14850" width="26.83203125" customWidth="1"/>
    <col min="14851" max="14853" width="9.5" customWidth="1"/>
    <col min="14854" max="14855" width="10" customWidth="1"/>
    <col min="14856" max="14856" width="9.33203125" customWidth="1"/>
    <col min="14857" max="14858" width="11" customWidth="1"/>
    <col min="14859" max="14859" width="8.1640625" customWidth="1"/>
    <col min="14860" max="14860" width="18.33203125" customWidth="1"/>
    <col min="14861" max="14861" width="10.33203125" customWidth="1"/>
    <col min="14862" max="14862" width="10" customWidth="1"/>
    <col min="14863" max="14863" width="9.83203125" customWidth="1"/>
    <col min="14864" max="14864" width="10" customWidth="1"/>
    <col min="14865" max="14865" width="9.83203125" customWidth="1"/>
    <col min="14866" max="14866" width="10.33203125" customWidth="1"/>
    <col min="15106" max="15106" width="26.83203125" customWidth="1"/>
    <col min="15107" max="15109" width="9.5" customWidth="1"/>
    <col min="15110" max="15111" width="10" customWidth="1"/>
    <col min="15112" max="15112" width="9.33203125" customWidth="1"/>
    <col min="15113" max="15114" width="11" customWidth="1"/>
    <col min="15115" max="15115" width="8.1640625" customWidth="1"/>
    <col min="15116" max="15116" width="18.33203125" customWidth="1"/>
    <col min="15117" max="15117" width="10.33203125" customWidth="1"/>
    <col min="15118" max="15118" width="10" customWidth="1"/>
    <col min="15119" max="15119" width="9.83203125" customWidth="1"/>
    <col min="15120" max="15120" width="10" customWidth="1"/>
    <col min="15121" max="15121" width="9.83203125" customWidth="1"/>
    <col min="15122" max="15122" width="10.33203125" customWidth="1"/>
    <col min="15362" max="15362" width="26.83203125" customWidth="1"/>
    <col min="15363" max="15365" width="9.5" customWidth="1"/>
    <col min="15366" max="15367" width="10" customWidth="1"/>
    <col min="15368" max="15368" width="9.33203125" customWidth="1"/>
    <col min="15369" max="15370" width="11" customWidth="1"/>
    <col min="15371" max="15371" width="8.1640625" customWidth="1"/>
    <col min="15372" max="15372" width="18.33203125" customWidth="1"/>
    <col min="15373" max="15373" width="10.33203125" customWidth="1"/>
    <col min="15374" max="15374" width="10" customWidth="1"/>
    <col min="15375" max="15375" width="9.83203125" customWidth="1"/>
    <col min="15376" max="15376" width="10" customWidth="1"/>
    <col min="15377" max="15377" width="9.83203125" customWidth="1"/>
    <col min="15378" max="15378" width="10.33203125" customWidth="1"/>
    <col min="15618" max="15618" width="26.83203125" customWidth="1"/>
    <col min="15619" max="15621" width="9.5" customWidth="1"/>
    <col min="15622" max="15623" width="10" customWidth="1"/>
    <col min="15624" max="15624" width="9.33203125" customWidth="1"/>
    <col min="15625" max="15626" width="11" customWidth="1"/>
    <col min="15627" max="15627" width="8.1640625" customWidth="1"/>
    <col min="15628" max="15628" width="18.33203125" customWidth="1"/>
    <col min="15629" max="15629" width="10.33203125" customWidth="1"/>
    <col min="15630" max="15630" width="10" customWidth="1"/>
    <col min="15631" max="15631" width="9.83203125" customWidth="1"/>
    <col min="15632" max="15632" width="10" customWidth="1"/>
    <col min="15633" max="15633" width="9.83203125" customWidth="1"/>
    <col min="15634" max="15634" width="10.33203125" customWidth="1"/>
    <col min="15874" max="15874" width="26.83203125" customWidth="1"/>
    <col min="15875" max="15877" width="9.5" customWidth="1"/>
    <col min="15878" max="15879" width="10" customWidth="1"/>
    <col min="15880" max="15880" width="9.33203125" customWidth="1"/>
    <col min="15881" max="15882" width="11" customWidth="1"/>
    <col min="15883" max="15883" width="8.1640625" customWidth="1"/>
    <col min="15884" max="15884" width="18.33203125" customWidth="1"/>
    <col min="15885" max="15885" width="10.33203125" customWidth="1"/>
    <col min="15886" max="15886" width="10" customWidth="1"/>
    <col min="15887" max="15887" width="9.83203125" customWidth="1"/>
    <col min="15888" max="15888" width="10" customWidth="1"/>
    <col min="15889" max="15889" width="9.83203125" customWidth="1"/>
    <col min="15890" max="15890" width="10.33203125" customWidth="1"/>
    <col min="16130" max="16130" width="26.83203125" customWidth="1"/>
    <col min="16131" max="16133" width="9.5" customWidth="1"/>
    <col min="16134" max="16135" width="10" customWidth="1"/>
    <col min="16136" max="16136" width="9.33203125" customWidth="1"/>
    <col min="16137" max="16138" width="11" customWidth="1"/>
    <col min="16139" max="16139" width="8.1640625" customWidth="1"/>
    <col min="16140" max="16140" width="18.33203125" customWidth="1"/>
    <col min="16141" max="16141" width="10.33203125" customWidth="1"/>
    <col min="16142" max="16142" width="10" customWidth="1"/>
    <col min="16143" max="16143" width="9.83203125" customWidth="1"/>
    <col min="16144" max="16144" width="10" customWidth="1"/>
    <col min="16145" max="16145" width="9.83203125" customWidth="1"/>
    <col min="16146" max="16146" width="10.33203125" customWidth="1"/>
  </cols>
  <sheetData>
    <row r="2" spans="2:19" ht="16" x14ac:dyDescent="0.2">
      <c r="B2" s="1" t="s">
        <v>0</v>
      </c>
      <c r="L2" s="1" t="s">
        <v>1</v>
      </c>
    </row>
    <row r="4" spans="2:19" x14ac:dyDescent="0.15">
      <c r="C4" s="2" t="s">
        <v>2</v>
      </c>
      <c r="D4" s="3" t="s">
        <v>3</v>
      </c>
      <c r="E4" s="3" t="s">
        <v>4</v>
      </c>
      <c r="F4" s="3" t="s">
        <v>4</v>
      </c>
      <c r="G4" s="4" t="s">
        <v>5</v>
      </c>
      <c r="H4" s="5" t="s">
        <v>6</v>
      </c>
      <c r="I4" s="5" t="s">
        <v>6</v>
      </c>
      <c r="J4" s="6" t="s">
        <v>6</v>
      </c>
      <c r="L4" s="7" t="s">
        <v>7</v>
      </c>
      <c r="M4" s="8" t="s">
        <v>8</v>
      </c>
      <c r="N4" s="8" t="s">
        <v>9</v>
      </c>
      <c r="O4" s="8" t="s">
        <v>6</v>
      </c>
    </row>
    <row r="5" spans="2:19" x14ac:dyDescent="0.15">
      <c r="C5" s="9"/>
      <c r="D5" s="10" t="s">
        <v>10</v>
      </c>
      <c r="E5" s="10" t="s">
        <v>11</v>
      </c>
      <c r="F5" s="10" t="s">
        <v>12</v>
      </c>
      <c r="G5" s="11"/>
      <c r="H5" s="12" t="s">
        <v>13</v>
      </c>
      <c r="I5" s="12" t="s">
        <v>14</v>
      </c>
      <c r="J5" s="13" t="s">
        <v>14</v>
      </c>
      <c r="L5" s="14" t="s">
        <v>15</v>
      </c>
      <c r="M5" s="15">
        <f>ROUND(D8/C9,4)</f>
        <v>0.86</v>
      </c>
      <c r="N5" s="16">
        <f>D11</f>
        <v>12.95</v>
      </c>
      <c r="O5" s="17">
        <f>ROUND(M5*N5,2)</f>
        <v>11.14</v>
      </c>
    </row>
    <row r="6" spans="2:19" x14ac:dyDescent="0.15">
      <c r="C6" s="18"/>
      <c r="D6" s="19"/>
      <c r="E6" s="19"/>
      <c r="F6" s="19"/>
      <c r="G6" s="20"/>
      <c r="H6" s="19"/>
      <c r="I6" s="21" t="s">
        <v>16</v>
      </c>
      <c r="J6" s="22" t="s">
        <v>17</v>
      </c>
      <c r="L6" s="14" t="s">
        <v>18</v>
      </c>
      <c r="M6" s="15">
        <f>ROUND(E8/C9,4)</f>
        <v>8.2699999999999996E-2</v>
      </c>
      <c r="N6" s="16">
        <f>E11</f>
        <v>32.24</v>
      </c>
      <c r="O6" s="17">
        <f>ROUND(M6*N6,2)</f>
        <v>2.67</v>
      </c>
    </row>
    <row r="7" spans="2:19" x14ac:dyDescent="0.15">
      <c r="B7" s="23" t="s">
        <v>7</v>
      </c>
      <c r="D7" s="24"/>
      <c r="E7" s="24"/>
      <c r="G7" s="24"/>
      <c r="I7" s="24"/>
      <c r="J7" s="25"/>
      <c r="L7" s="14" t="s">
        <v>19</v>
      </c>
      <c r="M7" s="15">
        <f>ROUND(F8/C9,4)</f>
        <v>0.4879</v>
      </c>
      <c r="N7" s="16">
        <f>F11</f>
        <v>30.87</v>
      </c>
      <c r="O7" s="17">
        <f>ROUND(M7*N7,2)</f>
        <v>15.06</v>
      </c>
    </row>
    <row r="8" spans="2:19" x14ac:dyDescent="0.15">
      <c r="B8" s="26" t="s">
        <v>20</v>
      </c>
      <c r="C8" s="27">
        <v>19850</v>
      </c>
      <c r="D8" s="28">
        <v>18435</v>
      </c>
      <c r="E8" s="28">
        <v>1772</v>
      </c>
      <c r="F8" s="27">
        <v>10460</v>
      </c>
      <c r="G8" s="28"/>
      <c r="H8" s="27"/>
      <c r="I8" s="24"/>
      <c r="J8" s="24"/>
      <c r="O8" s="17">
        <f>SUM(O5:O7)</f>
        <v>28.87</v>
      </c>
    </row>
    <row r="9" spans="2:19" x14ac:dyDescent="0.15">
      <c r="B9" s="24" t="s">
        <v>21</v>
      </c>
      <c r="C9">
        <v>21437</v>
      </c>
      <c r="D9" s="24"/>
      <c r="E9" s="24"/>
      <c r="G9" s="24"/>
      <c r="I9" s="24"/>
      <c r="J9" s="24"/>
    </row>
    <row r="10" spans="2:19" x14ac:dyDescent="0.15">
      <c r="B10" s="26" t="s">
        <v>22</v>
      </c>
      <c r="C10" s="27">
        <v>2917095</v>
      </c>
      <c r="D10" s="28">
        <v>238732.5</v>
      </c>
      <c r="E10" s="28">
        <v>57133.5</v>
      </c>
      <c r="F10" s="27">
        <v>322909.5</v>
      </c>
      <c r="G10" s="28"/>
      <c r="H10" s="27">
        <f>+C10+D10+E10+F10</f>
        <v>3535870.5</v>
      </c>
      <c r="I10" s="24"/>
      <c r="J10" s="24"/>
    </row>
    <row r="11" spans="2:19" ht="16" x14ac:dyDescent="0.2">
      <c r="B11" s="29" t="s">
        <v>9</v>
      </c>
      <c r="C11" s="30">
        <f>ROUND(C10/C8,2)</f>
        <v>146.96</v>
      </c>
      <c r="D11" s="31">
        <f>ROUND(D10/D8,2)</f>
        <v>12.95</v>
      </c>
      <c r="E11" s="31">
        <f>ROUND(E10/E8,2)</f>
        <v>32.24</v>
      </c>
      <c r="F11" s="30">
        <f>ROUND(F10/F8,2)</f>
        <v>30.87</v>
      </c>
      <c r="G11" s="31"/>
      <c r="H11">
        <f>ROUND(H10/C8,2)</f>
        <v>178.13</v>
      </c>
      <c r="I11" s="31">
        <f>H11-C11</f>
        <v>31.169999999999987</v>
      </c>
      <c r="J11" s="31">
        <f>ROUND((D10+E10+F10+G10)/C9,2)</f>
        <v>28.86</v>
      </c>
      <c r="L11" s="1" t="s">
        <v>23</v>
      </c>
    </row>
    <row r="12" spans="2:19" x14ac:dyDescent="0.15">
      <c r="B12" s="23" t="s">
        <v>24</v>
      </c>
      <c r="C12" s="32"/>
      <c r="D12" s="25"/>
      <c r="E12" s="25"/>
      <c r="F12" s="32"/>
      <c r="G12" s="25"/>
      <c r="H12" s="32"/>
      <c r="I12" s="25"/>
      <c r="J12" s="25"/>
    </row>
    <row r="13" spans="2:19" x14ac:dyDescent="0.15">
      <c r="B13" s="26" t="s">
        <v>20</v>
      </c>
      <c r="C13" s="27">
        <v>5190</v>
      </c>
      <c r="D13" s="28">
        <v>5753</v>
      </c>
      <c r="E13" s="28">
        <v>862</v>
      </c>
      <c r="F13" s="27">
        <v>2028</v>
      </c>
      <c r="G13" s="28"/>
      <c r="H13" s="27"/>
      <c r="I13" s="24"/>
      <c r="J13" s="24"/>
      <c r="M13" s="33" t="s">
        <v>25</v>
      </c>
      <c r="N13" s="33" t="s">
        <v>25</v>
      </c>
      <c r="O13" s="34" t="s">
        <v>25</v>
      </c>
      <c r="P13" s="33" t="s">
        <v>25</v>
      </c>
      <c r="Q13" s="34" t="s">
        <v>25</v>
      </c>
      <c r="R13" s="33" t="s">
        <v>26</v>
      </c>
      <c r="S13" s="33" t="s">
        <v>27</v>
      </c>
    </row>
    <row r="14" spans="2:19" x14ac:dyDescent="0.15">
      <c r="B14" s="24" t="s">
        <v>21</v>
      </c>
      <c r="C14" s="27">
        <v>8460</v>
      </c>
      <c r="D14" s="28"/>
      <c r="E14" s="24"/>
      <c r="G14" s="24"/>
      <c r="I14" s="24"/>
      <c r="J14" s="24"/>
      <c r="M14" s="35" t="s">
        <v>28</v>
      </c>
      <c r="N14" s="35" t="s">
        <v>29</v>
      </c>
      <c r="O14" s="36" t="s">
        <v>30</v>
      </c>
      <c r="P14" s="35" t="s">
        <v>31</v>
      </c>
      <c r="Q14" s="36" t="s">
        <v>32</v>
      </c>
      <c r="R14" s="35" t="s">
        <v>33</v>
      </c>
      <c r="S14" s="35" t="s">
        <v>34</v>
      </c>
    </row>
    <row r="15" spans="2:19" x14ac:dyDescent="0.15">
      <c r="B15" s="26" t="s">
        <v>22</v>
      </c>
      <c r="C15" s="27">
        <v>723147.5</v>
      </c>
      <c r="D15" s="28">
        <v>71192.5</v>
      </c>
      <c r="E15" s="28">
        <v>25231.5</v>
      </c>
      <c r="F15" s="27">
        <v>53331</v>
      </c>
      <c r="G15" s="28"/>
      <c r="H15" s="27">
        <f>+C15+E15+F15</f>
        <v>801710</v>
      </c>
      <c r="I15" s="24"/>
      <c r="J15" s="24"/>
      <c r="L15" s="17" t="s">
        <v>35</v>
      </c>
      <c r="M15" s="37">
        <f>(C11-14.5)*C8</f>
        <v>2629331</v>
      </c>
      <c r="N15" s="37">
        <f>ROUND((D11-3.2)*D8,0)</f>
        <v>179741</v>
      </c>
      <c r="O15" s="37">
        <f>(E10+F10)*68%</f>
        <v>258429.24000000002</v>
      </c>
      <c r="P15" s="37"/>
      <c r="Q15" s="37">
        <f>SUM(M15:P15)</f>
        <v>3067501.24</v>
      </c>
      <c r="R15" s="19">
        <f>ROUND(Q15/C8,2)</f>
        <v>154.53</v>
      </c>
      <c r="S15" s="15">
        <f>R15/H11</f>
        <v>0.86751249087744908</v>
      </c>
    </row>
    <row r="16" spans="2:19" x14ac:dyDescent="0.15">
      <c r="B16" s="29" t="s">
        <v>9</v>
      </c>
      <c r="C16" s="30">
        <f>ROUND(C15/C13,2)</f>
        <v>139.33000000000001</v>
      </c>
      <c r="D16" s="31">
        <f>ROUND(D15/D13,2)</f>
        <v>12.37</v>
      </c>
      <c r="E16" s="31">
        <f>ROUND(E15/E13,2)</f>
        <v>29.27</v>
      </c>
      <c r="F16" s="30">
        <f>ROUND(F15/F13,2)</f>
        <v>26.3</v>
      </c>
      <c r="G16" s="31"/>
      <c r="H16" s="30">
        <f>H15/C13</f>
        <v>154.47206165703275</v>
      </c>
      <c r="I16" s="31">
        <f>H16-C16</f>
        <v>15.142061657032741</v>
      </c>
      <c r="J16" s="31">
        <f>ROUND((D15+E15+F15+G15)/C14,2)</f>
        <v>17.7</v>
      </c>
      <c r="L16" s="17" t="s">
        <v>36</v>
      </c>
      <c r="M16" s="38">
        <f>(C16-14.5)*C13</f>
        <v>647867.70000000007</v>
      </c>
      <c r="N16" s="37">
        <f>ROUND((D16-3.2)*D13,0)</f>
        <v>52755</v>
      </c>
      <c r="O16" s="38">
        <f>(E15+F15)*68%</f>
        <v>53422.500000000007</v>
      </c>
      <c r="P16" s="38"/>
      <c r="Q16" s="38">
        <f>SUM(M16:P16)</f>
        <v>754045.20000000007</v>
      </c>
      <c r="R16" s="17">
        <f>ROUND(Q16/C13,2)</f>
        <v>145.29</v>
      </c>
      <c r="S16" s="15">
        <f>R16/H16</f>
        <v>0.940558431352983</v>
      </c>
    </row>
    <row r="17" spans="2:19" x14ac:dyDescent="0.15">
      <c r="B17" s="23" t="s">
        <v>37</v>
      </c>
      <c r="C17" s="32"/>
      <c r="D17" s="25"/>
      <c r="E17" s="25"/>
      <c r="F17" s="32"/>
      <c r="G17" s="25"/>
      <c r="H17" s="32"/>
      <c r="I17" s="25"/>
      <c r="J17" s="25"/>
      <c r="L17" s="17" t="s">
        <v>37</v>
      </c>
      <c r="M17" s="38">
        <f>(C21-14.5)*C18</f>
        <v>576400.5</v>
      </c>
      <c r="N17" s="37">
        <f>ROUND((D21-3.2)*D18,2)</f>
        <v>40774.58</v>
      </c>
      <c r="O17" s="38">
        <f>(E20+F20)*68%</f>
        <v>11572.92</v>
      </c>
      <c r="P17" s="38">
        <f>G20*71%</f>
        <v>23043.759999999998</v>
      </c>
      <c r="Q17" s="38">
        <f>SUM(M17:P17)</f>
        <v>651791.76</v>
      </c>
      <c r="R17" s="17">
        <f>ROUND(Q17/C18,2)</f>
        <v>130.1</v>
      </c>
      <c r="S17" s="15">
        <f>R17/H21</f>
        <v>0.93308470200100402</v>
      </c>
    </row>
    <row r="18" spans="2:19" x14ac:dyDescent="0.15">
      <c r="B18" s="26" t="s">
        <v>20</v>
      </c>
      <c r="C18" s="27">
        <v>5010</v>
      </c>
      <c r="D18" s="28">
        <v>4814</v>
      </c>
      <c r="E18" s="28">
        <v>242</v>
      </c>
      <c r="F18" s="27">
        <v>483</v>
      </c>
      <c r="G18" s="28">
        <v>2241</v>
      </c>
      <c r="H18" s="27"/>
      <c r="I18" s="24"/>
      <c r="J18" s="24"/>
      <c r="L18" s="17" t="s">
        <v>38</v>
      </c>
      <c r="M18" s="38">
        <f>(C26-14.5)*C23</f>
        <v>357273</v>
      </c>
      <c r="N18" s="37">
        <f>ROUND((D26-3.2)*D23,0)</f>
        <v>69555</v>
      </c>
      <c r="O18" s="38">
        <f>(E25+F25)*68%</f>
        <v>4328.88</v>
      </c>
      <c r="P18" s="38">
        <f>G25*73%</f>
        <v>28220.34</v>
      </c>
      <c r="Q18" s="38">
        <f>SUM(M18:P18)</f>
        <v>459377.22000000003</v>
      </c>
      <c r="R18" s="17">
        <f>ROUND(Q18/C23,2)</f>
        <v>85.86</v>
      </c>
      <c r="S18" s="15">
        <f>R18/H26</f>
        <v>0.95719063545150496</v>
      </c>
    </row>
    <row r="19" spans="2:19" x14ac:dyDescent="0.15">
      <c r="B19" s="24" t="s">
        <v>21</v>
      </c>
      <c r="C19" s="27">
        <v>5121</v>
      </c>
      <c r="D19" s="28"/>
      <c r="E19" s="24"/>
      <c r="G19" s="24"/>
      <c r="I19" s="24"/>
      <c r="J19" s="24"/>
    </row>
    <row r="20" spans="2:19" x14ac:dyDescent="0.15">
      <c r="B20" s="26" t="s">
        <v>22</v>
      </c>
      <c r="C20" s="27">
        <v>649052.5</v>
      </c>
      <c r="D20" s="28">
        <v>56202.5</v>
      </c>
      <c r="E20" s="28">
        <v>5422.5</v>
      </c>
      <c r="F20" s="27">
        <v>11596.5</v>
      </c>
      <c r="G20" s="28">
        <v>32456</v>
      </c>
      <c r="H20" s="27">
        <f>+C20+E20+F20+G20</f>
        <v>698527.5</v>
      </c>
      <c r="I20" s="24"/>
      <c r="J20" s="24"/>
    </row>
    <row r="21" spans="2:19" x14ac:dyDescent="0.15">
      <c r="B21" s="29" t="s">
        <v>9</v>
      </c>
      <c r="C21" s="30">
        <f>ROUND(C20/C18,2)</f>
        <v>129.55000000000001</v>
      </c>
      <c r="D21" s="31">
        <f>ROUND(D20/D18,2)</f>
        <v>11.67</v>
      </c>
      <c r="E21" s="31">
        <f>ROUND(E20/E18,2)</f>
        <v>22.41</v>
      </c>
      <c r="F21" s="30">
        <f>ROUND(F20/F18,2)</f>
        <v>24.01</v>
      </c>
      <c r="G21" s="31">
        <f>ROUND(G20/G18,2)</f>
        <v>14.48</v>
      </c>
      <c r="H21">
        <f>ROUND(H20/C18,2)</f>
        <v>139.43</v>
      </c>
      <c r="I21" s="31">
        <f>H21-C21</f>
        <v>9.8799999999999955</v>
      </c>
      <c r="J21" s="31">
        <f>ROUND((D20+E20+F20+G20)/C19,2)</f>
        <v>20.64</v>
      </c>
    </row>
    <row r="22" spans="2:19" x14ac:dyDescent="0.15">
      <c r="B22" s="39" t="s">
        <v>38</v>
      </c>
      <c r="D22" s="25"/>
      <c r="E22" s="24"/>
      <c r="G22" s="24"/>
      <c r="H22" s="32"/>
      <c r="I22" s="24"/>
      <c r="J22" s="24"/>
    </row>
    <row r="23" spans="2:19" x14ac:dyDescent="0.15">
      <c r="B23" s="26" t="s">
        <v>20</v>
      </c>
      <c r="C23" s="27">
        <v>5350</v>
      </c>
      <c r="D23" s="28">
        <v>9502</v>
      </c>
      <c r="E23" s="28">
        <v>168</v>
      </c>
      <c r="F23" s="27">
        <v>129</v>
      </c>
      <c r="G23" s="28">
        <v>3251</v>
      </c>
      <c r="H23" s="27"/>
      <c r="I23" s="24"/>
      <c r="J23" s="24"/>
    </row>
    <row r="24" spans="2:19" x14ac:dyDescent="0.15">
      <c r="B24" s="24" t="s">
        <v>21</v>
      </c>
      <c r="C24" s="27">
        <v>9897</v>
      </c>
      <c r="D24" s="28"/>
      <c r="E24" s="24"/>
      <c r="G24" s="24"/>
      <c r="I24" s="24"/>
      <c r="J24" s="24"/>
    </row>
    <row r="25" spans="2:19" x14ac:dyDescent="0.15">
      <c r="B25" s="26" t="s">
        <v>22</v>
      </c>
      <c r="C25" s="27">
        <v>434860</v>
      </c>
      <c r="D25" s="28">
        <v>99945</v>
      </c>
      <c r="E25" s="28">
        <v>3534</v>
      </c>
      <c r="F25" s="27">
        <v>2832</v>
      </c>
      <c r="G25" s="28">
        <v>38658</v>
      </c>
      <c r="H25" s="27">
        <f>+C25+E25+F25+G25</f>
        <v>479884</v>
      </c>
      <c r="I25" s="24"/>
      <c r="J25" s="24"/>
    </row>
    <row r="26" spans="2:19" x14ac:dyDescent="0.15">
      <c r="B26" s="29" t="s">
        <v>9</v>
      </c>
      <c r="C26" s="30">
        <f>ROUND(C25/C23,2)</f>
        <v>81.28</v>
      </c>
      <c r="D26" s="31">
        <f>ROUND(D25/D23,2)</f>
        <v>10.52</v>
      </c>
      <c r="E26" s="31">
        <f>ROUND(E25/E23,2)</f>
        <v>21.04</v>
      </c>
      <c r="F26" s="30">
        <f>ROUND(F25/F23,2)</f>
        <v>21.95</v>
      </c>
      <c r="G26" s="31">
        <f>ROUND(G25/G23,2)</f>
        <v>11.89</v>
      </c>
      <c r="H26" s="20">
        <f>ROUND(H25/C23,2)</f>
        <v>89.7</v>
      </c>
      <c r="I26" s="31">
        <f>+H26-C26</f>
        <v>8.4200000000000017</v>
      </c>
      <c r="J26" s="31">
        <f>ROUND((D25+E25+F25+G25)/C24,2)</f>
        <v>14.65</v>
      </c>
    </row>
    <row r="29" spans="2:19" x14ac:dyDescent="0.15">
      <c r="C29" s="40"/>
      <c r="D29" s="40"/>
      <c r="E29" s="40"/>
      <c r="F29" s="40"/>
    </row>
    <row r="30" spans="2:19" x14ac:dyDescent="0.15">
      <c r="C30" s="40"/>
      <c r="D30" s="40"/>
      <c r="E30" s="40"/>
      <c r="F30" s="40"/>
    </row>
  </sheetData>
  <pageMargins left="0.78740157499999996" right="0.78740157499999996" top="0.984251969" bottom="0.984251969" header="0.4921259845" footer="0.492125984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Contribution segments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2022-12-29T15:04:22Z</dcterms:created>
  <dcterms:modified xsi:type="dcterms:W3CDTF">2022-12-29T15:15:45Z</dcterms:modified>
</cp:coreProperties>
</file>