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9195" windowHeight="5475" tabRatio="601" activeTab="1"/>
  </bookViews>
  <sheets>
    <sheet name="Cotisations" sheetId="1" r:id="rId1"/>
    <sheet name="Coût total" sheetId="6" r:id="rId2"/>
  </sheets>
  <definedNames>
    <definedName name="B">#REF!</definedName>
    <definedName name="Pl">Cotisations!$C$7</definedName>
    <definedName name="SB" localSheetId="1">'Coût total'!#REF!</definedName>
    <definedName name="SB">#REF!</definedName>
  </definedNames>
  <calcPr calcId="125725"/>
</workbook>
</file>

<file path=xl/calcChain.xml><?xml version="1.0" encoding="utf-8"?>
<calcChain xmlns="http://schemas.openxmlformats.org/spreadsheetml/2006/main">
  <c r="E11" i="6"/>
  <c r="C30"/>
  <c r="E30" s="1"/>
  <c r="D30"/>
  <c r="D28"/>
  <c r="D20"/>
  <c r="D5"/>
  <c r="D6" s="1"/>
  <c r="E6" s="1"/>
  <c r="D7"/>
  <c r="E7" s="1"/>
  <c r="H33" s="1"/>
  <c r="D9"/>
  <c r="E9" s="1"/>
  <c r="E8"/>
  <c r="D27"/>
  <c r="H30"/>
  <c r="G22"/>
  <c r="G23"/>
  <c r="G25"/>
  <c r="G26"/>
  <c r="G14"/>
  <c r="G15"/>
  <c r="G17"/>
  <c r="G18"/>
  <c r="G19"/>
  <c r="G27"/>
  <c r="H21"/>
  <c r="H24"/>
  <c r="D18"/>
  <c r="D19"/>
  <c r="E21"/>
  <c r="D22"/>
  <c r="D23"/>
  <c r="E24"/>
  <c r="D25"/>
  <c r="D26"/>
  <c r="E5"/>
  <c r="D17" l="1"/>
  <c r="F23" l="1"/>
  <c r="H23" s="1"/>
  <c r="F17"/>
  <c r="H17" s="1"/>
  <c r="F25"/>
  <c r="H25" s="1"/>
  <c r="C17"/>
  <c r="C19"/>
  <c r="E19" s="1"/>
  <c r="C27"/>
  <c r="E27" s="1"/>
  <c r="C26"/>
  <c r="E26" s="1"/>
  <c r="F18"/>
  <c r="H18" s="1"/>
  <c r="C20"/>
  <c r="E20" s="1"/>
  <c r="E17"/>
  <c r="F27"/>
  <c r="H27" s="1"/>
  <c r="F14" s="1"/>
  <c r="F15" s="1"/>
  <c r="H15" s="1"/>
  <c r="F19"/>
  <c r="H19" s="1"/>
  <c r="F22"/>
  <c r="H22" s="1"/>
  <c r="C23"/>
  <c r="E23" s="1"/>
  <c r="F26"/>
  <c r="H26" s="1"/>
  <c r="C18"/>
  <c r="E18" s="1"/>
  <c r="C22"/>
  <c r="E22" s="1"/>
  <c r="C28"/>
  <c r="E28" s="1"/>
  <c r="C25"/>
  <c r="E25" s="1"/>
  <c r="H14" l="1"/>
  <c r="H31" s="1"/>
  <c r="H32" s="1"/>
  <c r="H34" s="1"/>
  <c r="E31"/>
  <c r="H35" s="1"/>
</calcChain>
</file>

<file path=xl/sharedStrings.xml><?xml version="1.0" encoding="utf-8"?>
<sst xmlns="http://schemas.openxmlformats.org/spreadsheetml/2006/main" count="121" uniqueCount="93">
  <si>
    <t>Nature des cotisations</t>
  </si>
  <si>
    <t xml:space="preserve">Taux </t>
  </si>
  <si>
    <t>Taux</t>
  </si>
  <si>
    <t>Base de</t>
  </si>
  <si>
    <t>employeur</t>
  </si>
  <si>
    <t>salarié</t>
  </si>
  <si>
    <t>calcul</t>
  </si>
  <si>
    <t>Nombre de salariés</t>
  </si>
  <si>
    <t>CSG déductible</t>
  </si>
  <si>
    <t>CSG non déductible</t>
  </si>
  <si>
    <t>RDS non déductible</t>
  </si>
  <si>
    <t>Cotisations de Sécurité Sociale</t>
  </si>
  <si>
    <t xml:space="preserve">  Assurance maladie</t>
  </si>
  <si>
    <t>total</t>
  </si>
  <si>
    <t xml:space="preserve">  Assurance vieillesse sur total</t>
  </si>
  <si>
    <t xml:space="preserve">  Assurance vieillesse sur plafond</t>
  </si>
  <si>
    <t>plafond</t>
  </si>
  <si>
    <t>Nombre</t>
  </si>
  <si>
    <t>Montant</t>
  </si>
  <si>
    <t>Salaire de base</t>
  </si>
  <si>
    <t xml:space="preserve">  Accidents du travail (1)</t>
  </si>
  <si>
    <t>Avantages en nature - repas -</t>
  </si>
  <si>
    <t xml:space="preserve">  Versement de transport (2)</t>
  </si>
  <si>
    <t>Variable</t>
  </si>
  <si>
    <t>Avantages en nature - logement -</t>
  </si>
  <si>
    <t>Indemnités compensatrices</t>
  </si>
  <si>
    <t>Cotisations d'assurance chômage</t>
  </si>
  <si>
    <t>Salaire Brut</t>
  </si>
  <si>
    <t>Retenues</t>
  </si>
  <si>
    <t>Part employeur</t>
  </si>
  <si>
    <t>Part salarié</t>
  </si>
  <si>
    <t>Base</t>
  </si>
  <si>
    <t>Cotisations de retraite complémentaire</t>
  </si>
  <si>
    <t xml:space="preserve">  cotisations sur salaire total</t>
  </si>
  <si>
    <t xml:space="preserve">  cotisations sur plafond</t>
  </si>
  <si>
    <t>(2) Dû par les employeurs occupant plus de 9 salariés et implantés dans certaines communes de plus de 20 000 habitants</t>
  </si>
  <si>
    <t xml:space="preserve">  cotisations tranche A</t>
  </si>
  <si>
    <t xml:space="preserve">  cotisations tranche B</t>
  </si>
  <si>
    <t>Total</t>
  </si>
  <si>
    <t>Salaire après retenues</t>
  </si>
  <si>
    <t>Avantages en nature -repas -</t>
  </si>
  <si>
    <t>NET A PAYER / RECEVOIR</t>
  </si>
  <si>
    <t xml:space="preserve">  Salariés non cadres tranche B</t>
  </si>
  <si>
    <t xml:space="preserve">  salariés non cadre tranche A</t>
  </si>
  <si>
    <t xml:space="preserve">  salariés non cadre tranche B</t>
  </si>
  <si>
    <t>AGFF</t>
  </si>
  <si>
    <t>Taxes et participations</t>
  </si>
  <si>
    <t>Plafond mensuel</t>
  </si>
  <si>
    <t>Cotisations AGFF</t>
  </si>
  <si>
    <t>Retraite complémentaire</t>
  </si>
  <si>
    <t xml:space="preserve">  Sur tranche A</t>
  </si>
  <si>
    <t xml:space="preserve">  Sur tranche B</t>
  </si>
  <si>
    <t>Minima horaire et plafond</t>
  </si>
  <si>
    <t>Avantage en nature repas</t>
  </si>
  <si>
    <t>(Quel que soit le montant du salaire)</t>
  </si>
  <si>
    <t xml:space="preserve">  Contribution solidarité autonomie</t>
  </si>
  <si>
    <t xml:space="preserve"> Formation</t>
  </si>
  <si>
    <t xml:space="preserve"> Apprentissage + taxe additionnelle</t>
  </si>
  <si>
    <t>Prévoyance</t>
  </si>
  <si>
    <t>(1) Taux des restaurants et des hôtels avec restaurant</t>
  </si>
  <si>
    <t xml:space="preserve"> Construction (Au moins 20 salariés) </t>
  </si>
  <si>
    <t xml:space="preserve">   Moins de 10 salariés</t>
  </si>
  <si>
    <t xml:space="preserve">Cotisations de sécurité sociale </t>
  </si>
  <si>
    <t>CSG et RDS non déductibles</t>
  </si>
  <si>
    <t>Taux horaire minimum conventionnel</t>
  </si>
  <si>
    <t>Heures supplémentaires à 110% (1)</t>
  </si>
  <si>
    <t>CSG déductible (2)</t>
  </si>
  <si>
    <t xml:space="preserve">  Cotisation AC + FNGS</t>
  </si>
  <si>
    <t xml:space="preserve">  Fonds national d'aide au logement</t>
  </si>
  <si>
    <t>nouvelles au 1er janvier 1999. Les entreprises créées avant le 1er janvier 1999 peuvent conserver la répartition 50/50</t>
  </si>
  <si>
    <t xml:space="preserve">  Salariés non cadres tranche A (3)</t>
  </si>
  <si>
    <t>(3) La répartition 60/40 (60% à la charge de l'employeur, 40% à la charge du salarié) est obligatoire pour toutes les entreprises</t>
  </si>
  <si>
    <t>98,25% du total</t>
  </si>
  <si>
    <t>,</t>
  </si>
  <si>
    <t>qui fixe le minimum conventionnel à 9,63 €</t>
  </si>
  <si>
    <t>Cotisations sociales au 1er janvier 2015 (Non cadres)</t>
  </si>
  <si>
    <t xml:space="preserve"> Contribution au financement des org. syndicales</t>
  </si>
  <si>
    <t>de 3 170 à 9 510 €</t>
  </si>
  <si>
    <t>jusqu'à 12 680 €</t>
  </si>
  <si>
    <t>Contribution au financement des O.S.</t>
  </si>
  <si>
    <t xml:space="preserve">    Salaires inférieurs à 1,6 SMIC</t>
  </si>
  <si>
    <t xml:space="preserve">    Salaires supérieurs à 1,6 SMIC</t>
  </si>
  <si>
    <t xml:space="preserve">    Jusqu'à 20 salariés</t>
  </si>
  <si>
    <t xml:space="preserve">    Entreprises de plus de 20 salariés</t>
  </si>
  <si>
    <t xml:space="preserve">  Allocations familiales </t>
  </si>
  <si>
    <t>SMIC hôtelier pour 39 heures</t>
  </si>
  <si>
    <t xml:space="preserve">   Plus de 10 salariés</t>
  </si>
  <si>
    <t>Les entreprises adhérentes d'une organisation patronale doivent appliquer  l'avenant n° 20 du 29 septembre 2014</t>
  </si>
  <si>
    <t>COUT TOTAL</t>
  </si>
  <si>
    <t>Calcul du coût total d'un salarié non cadre</t>
  </si>
  <si>
    <t>Taxes et participations (3)</t>
  </si>
  <si>
    <t>Mutuelle frais de santé (4)</t>
  </si>
  <si>
    <t>Réduction forfaitaire HS (5)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</si>
</sst>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%"/>
  </numFmts>
  <fonts count="15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i/>
      <sz val="9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9"/>
      <name val="MS Sans Serif"/>
      <family val="2"/>
    </font>
    <font>
      <b/>
      <sz val="12"/>
      <name val="MS Sans Serif"/>
      <family val="2"/>
    </font>
    <font>
      <sz val="13.5"/>
      <name val="MS Sans Serif"/>
      <family val="2"/>
    </font>
    <font>
      <b/>
      <sz val="13.5"/>
      <color theme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quotePrefix="1" applyFont="1"/>
    <xf numFmtId="0" fontId="4" fillId="0" borderId="0" xfId="0" applyFont="1"/>
    <xf numFmtId="0" fontId="1" fillId="0" borderId="7" xfId="0" applyFont="1" applyBorder="1"/>
    <xf numFmtId="0" fontId="1" fillId="0" borderId="8" xfId="0" applyFont="1" applyBorder="1"/>
    <xf numFmtId="0" fontId="0" fillId="0" borderId="0" xfId="0" applyFill="1"/>
    <xf numFmtId="0" fontId="7" fillId="0" borderId="8" xfId="0" applyFont="1" applyBorder="1"/>
    <xf numFmtId="0" fontId="0" fillId="0" borderId="0" xfId="0" quotePrefix="1" applyBorder="1" applyAlignment="1">
      <alignment horizontal="center"/>
    </xf>
    <xf numFmtId="0" fontId="4" fillId="0" borderId="3" xfId="0" applyFont="1" applyBorder="1"/>
    <xf numFmtId="2" fontId="4" fillId="0" borderId="3" xfId="0" applyNumberFormat="1" applyFont="1" applyBorder="1"/>
    <xf numFmtId="2" fontId="4" fillId="0" borderId="0" xfId="0" applyNumberFormat="1" applyFont="1" applyBorder="1"/>
    <xf numFmtId="0" fontId="4" fillId="0" borderId="0" xfId="0" applyFont="1" applyBorder="1"/>
    <xf numFmtId="2" fontId="0" fillId="0" borderId="0" xfId="0" applyNumberFormat="1"/>
    <xf numFmtId="0" fontId="8" fillId="0" borderId="8" xfId="0" applyFont="1" applyBorder="1"/>
    <xf numFmtId="0" fontId="6" fillId="0" borderId="8" xfId="0" applyFont="1" applyFill="1" applyBorder="1"/>
    <xf numFmtId="0" fontId="8" fillId="0" borderId="8" xfId="0" applyFont="1" applyFill="1" applyBorder="1"/>
    <xf numFmtId="0" fontId="6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Fill="1" applyBorder="1"/>
    <xf numFmtId="0" fontId="9" fillId="0" borderId="0" xfId="0" applyFont="1"/>
    <xf numFmtId="0" fontId="10" fillId="0" borderId="0" xfId="0" applyFont="1" applyBorder="1"/>
    <xf numFmtId="1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2" fontId="6" fillId="0" borderId="0" xfId="0" applyNumberFormat="1" applyFont="1" applyFill="1" applyBorder="1"/>
    <xf numFmtId="10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11" fillId="0" borderId="0" xfId="0" applyFont="1"/>
    <xf numFmtId="10" fontId="0" fillId="0" borderId="0" xfId="0" applyNumberFormat="1" applyBorder="1"/>
    <xf numFmtId="10" fontId="0" fillId="0" borderId="11" xfId="0" applyNumberFormat="1" applyBorder="1"/>
    <xf numFmtId="10" fontId="0" fillId="0" borderId="0" xfId="0" applyNumberFormat="1"/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0" applyNumberFormat="1" applyBorder="1"/>
    <xf numFmtId="10" fontId="0" fillId="0" borderId="3" xfId="1" applyNumberFormat="1" applyFont="1" applyBorder="1"/>
    <xf numFmtId="10" fontId="0" fillId="0" borderId="3" xfId="0" applyNumberFormat="1" applyBorder="1"/>
    <xf numFmtId="0" fontId="9" fillId="0" borderId="0" xfId="0" applyFont="1" applyAlignment="1">
      <alignment horizontal="centerContinuous"/>
    </xf>
    <xf numFmtId="0" fontId="2" fillId="0" borderId="8" xfId="0" applyFont="1" applyBorder="1"/>
    <xf numFmtId="165" fontId="0" fillId="0" borderId="0" xfId="0" applyNumberFormat="1" applyBorder="1"/>
    <xf numFmtId="0" fontId="2" fillId="0" borderId="8" xfId="0" applyFont="1" applyBorder="1" applyAlignment="1">
      <alignment horizontal="center"/>
    </xf>
    <xf numFmtId="0" fontId="2" fillId="0" borderId="0" xfId="0" applyFont="1"/>
    <xf numFmtId="0" fontId="7" fillId="0" borderId="8" xfId="0" applyFont="1" applyFill="1" applyBorder="1"/>
    <xf numFmtId="0" fontId="7" fillId="0" borderId="9" xfId="0" applyFont="1" applyFill="1" applyBorder="1"/>
    <xf numFmtId="0" fontId="13" fillId="0" borderId="0" xfId="0" applyFont="1"/>
    <xf numFmtId="0" fontId="0" fillId="2" borderId="8" xfId="0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2" fontId="6" fillId="2" borderId="8" xfId="0" applyNumberFormat="1" applyFont="1" applyFill="1" applyBorder="1" applyProtection="1">
      <protection locked="0"/>
    </xf>
    <xf numFmtId="2" fontId="6" fillId="2" borderId="0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" fontId="6" fillId="2" borderId="0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3" borderId="12" xfId="0" applyFill="1" applyBorder="1"/>
    <xf numFmtId="0" fontId="3" fillId="3" borderId="11" xfId="0" applyFont="1" applyFill="1" applyBorder="1" applyAlignment="1">
      <alignment horizontal="center"/>
    </xf>
    <xf numFmtId="0" fontId="0" fillId="3" borderId="14" xfId="0" applyFill="1" applyBorder="1"/>
    <xf numFmtId="0" fontId="3" fillId="3" borderId="13" xfId="0" applyFont="1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 applyAlignment="1">
      <alignment horizontal="center"/>
    </xf>
    <xf numFmtId="2" fontId="4" fillId="3" borderId="1" xfId="0" applyNumberFormat="1" applyFont="1" applyFill="1" applyBorder="1"/>
    <xf numFmtId="0" fontId="4" fillId="3" borderId="7" xfId="0" applyFont="1" applyFill="1" applyBorder="1"/>
    <xf numFmtId="2" fontId="6" fillId="3" borderId="3" xfId="0" applyNumberFormat="1" applyFont="1" applyFill="1" applyBorder="1"/>
    <xf numFmtId="10" fontId="6" fillId="3" borderId="7" xfId="0" applyNumberFormat="1" applyFont="1" applyFill="1" applyBorder="1"/>
    <xf numFmtId="2" fontId="6" fillId="3" borderId="7" xfId="0" applyNumberFormat="1" applyFont="1" applyFill="1" applyBorder="1"/>
    <xf numFmtId="10" fontId="6" fillId="3" borderId="8" xfId="0" applyNumberFormat="1" applyFont="1" applyFill="1" applyBorder="1"/>
    <xf numFmtId="2" fontId="6" fillId="3" borderId="8" xfId="0" applyNumberFormat="1" applyFont="1" applyFill="1" applyBorder="1"/>
    <xf numFmtId="0" fontId="6" fillId="3" borderId="8" xfId="0" applyFont="1" applyFill="1" applyBorder="1"/>
    <xf numFmtId="0" fontId="7" fillId="3" borderId="8" xfId="0" applyFont="1" applyFill="1" applyBorder="1"/>
    <xf numFmtId="0" fontId="2" fillId="3" borderId="8" xfId="0" applyFont="1" applyFill="1" applyBorder="1"/>
    <xf numFmtId="165" fontId="6" fillId="3" borderId="8" xfId="0" applyNumberFormat="1" applyFont="1" applyFill="1" applyBorder="1"/>
    <xf numFmtId="2" fontId="0" fillId="3" borderId="0" xfId="0" applyNumberFormat="1" applyFill="1"/>
    <xf numFmtId="10" fontId="0" fillId="3" borderId="8" xfId="0" applyNumberFormat="1" applyFill="1" applyBorder="1"/>
    <xf numFmtId="10" fontId="6" fillId="3" borderId="8" xfId="1" applyNumberFormat="1" applyFont="1" applyFill="1" applyBorder="1"/>
    <xf numFmtId="0" fontId="0" fillId="3" borderId="0" xfId="0" applyFill="1"/>
    <xf numFmtId="2" fontId="0" fillId="3" borderId="3" xfId="0" applyNumberFormat="1" applyFill="1" applyBorder="1"/>
    <xf numFmtId="2" fontId="0" fillId="3" borderId="8" xfId="0" applyNumberFormat="1" applyFill="1" applyBorder="1"/>
    <xf numFmtId="2" fontId="6" fillId="3" borderId="9" xfId="0" applyNumberFormat="1" applyFont="1" applyFill="1" applyBorder="1"/>
    <xf numFmtId="2" fontId="6" fillId="3" borderId="5" xfId="0" applyNumberFormat="1" applyFont="1" applyFill="1" applyBorder="1"/>
    <xf numFmtId="10" fontId="6" fillId="3" borderId="9" xfId="0" applyNumberFormat="1" applyFont="1" applyFill="1" applyBorder="1"/>
    <xf numFmtId="0" fontId="0" fillId="3" borderId="0" xfId="0" applyFill="1" applyBorder="1"/>
    <xf numFmtId="0" fontId="4" fillId="3" borderId="12" xfId="0" applyFont="1" applyFill="1" applyBorder="1"/>
    <xf numFmtId="2" fontId="6" fillId="3" borderId="15" xfId="0" applyNumberFormat="1" applyFont="1" applyFill="1" applyBorder="1"/>
    <xf numFmtId="2" fontId="4" fillId="3" borderId="2" xfId="0" applyNumberFormat="1" applyFont="1" applyFill="1" applyBorder="1"/>
    <xf numFmtId="0" fontId="4" fillId="3" borderId="15" xfId="0" applyFont="1" applyFill="1" applyBorder="1"/>
    <xf numFmtId="0" fontId="0" fillId="3" borderId="1" xfId="0" applyFill="1" applyBorder="1"/>
    <xf numFmtId="0" fontId="0" fillId="3" borderId="2" xfId="0" applyFill="1" applyBorder="1"/>
    <xf numFmtId="2" fontId="0" fillId="3" borderId="2" xfId="0" applyNumberForma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11" xfId="0" applyFill="1" applyBorder="1"/>
    <xf numFmtId="2" fontId="0" fillId="3" borderId="11" xfId="0" applyNumberFormat="1" applyFill="1" applyBorder="1"/>
    <xf numFmtId="0" fontId="0" fillId="3" borderId="6" xfId="0" applyFill="1" applyBorder="1"/>
    <xf numFmtId="0" fontId="0" fillId="3" borderId="3" xfId="0" applyFill="1" applyBorder="1"/>
    <xf numFmtId="2" fontId="0" fillId="3" borderId="0" xfId="0" applyNumberFormat="1" applyFill="1" applyBorder="1"/>
    <xf numFmtId="0" fontId="0" fillId="3" borderId="4" xfId="0" applyFill="1" applyBorder="1"/>
    <xf numFmtId="0" fontId="14" fillId="0" borderId="11" xfId="0" applyFont="1" applyBorder="1"/>
    <xf numFmtId="0" fontId="12" fillId="4" borderId="12" xfId="0" applyFont="1" applyFill="1" applyBorder="1"/>
    <xf numFmtId="0" fontId="0" fillId="4" borderId="13" xfId="0" applyFill="1" applyBorder="1"/>
    <xf numFmtId="2" fontId="0" fillId="4" borderId="13" xfId="0" applyNumberFormat="1" applyFill="1" applyBorder="1"/>
    <xf numFmtId="4" fontId="12" fillId="4" borderId="15" xfId="0" applyNumberFormat="1" applyFont="1" applyFill="1" applyBorder="1"/>
    <xf numFmtId="0" fontId="2" fillId="3" borderId="9" xfId="0" applyFont="1" applyFill="1" applyBorder="1"/>
    <xf numFmtId="0" fontId="13" fillId="0" borderId="0" xfId="0" applyFont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38100</xdr:rowOff>
    </xdr:from>
    <xdr:to>
      <xdr:col>8</xdr:col>
      <xdr:colOff>0</xdr:colOff>
      <xdr:row>42</xdr:row>
      <xdr:rowOff>47625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81000" y="6076950"/>
          <a:ext cx="6210300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(1) 4 heures hebdomadaires sont majorées de 10% soit 4 x 52 / 12 = 17,33 heures par mois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(2) Base de la CSG : Salaire brut hors HS + avantages en nature + part prévoyance employeur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50" b="0" i="0" baseline="0">
              <a:latin typeface="+mn-lt"/>
              <a:ea typeface="+mn-ea"/>
              <a:cs typeface="+mn-cs"/>
            </a:rPr>
            <a:t>(3)  Fonds d'aide au logement,  construction, apprentissage, formation professionnelle</a:t>
          </a: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(4) À compter du 1er janvier 2011, les salariés bénéficient d'une mutuelle de branche obligatoire avec une cotisation de 32 € à parts égales entre l’employé et l’employeur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(5) Employeur : 1,50 € par heure supplémentaire jusqu'à 20 salariés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5</xdr:col>
      <xdr:colOff>323850</xdr:colOff>
      <xdr:row>3</xdr:row>
      <xdr:rowOff>47625</xdr:rowOff>
    </xdr:from>
    <xdr:to>
      <xdr:col>8</xdr:col>
      <xdr:colOff>0</xdr:colOff>
      <xdr:row>9</xdr:row>
      <xdr:rowOff>142875</xdr:rowOff>
    </xdr:to>
    <xdr:sp macro="" textlink="">
      <xdr:nvSpPr>
        <xdr:cNvPr id="3" name="ZoneTexte 2"/>
        <xdr:cNvSpPr txBox="1"/>
      </xdr:nvSpPr>
      <xdr:spPr>
        <a:xfrm>
          <a:off x="4848225" y="704850"/>
          <a:ext cx="174307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 cellules en jaune sont modifiables.</a:t>
          </a:r>
        </a:p>
        <a:p>
          <a:r>
            <a:rPr lang="fr-FR" sz="1100"/>
            <a:t>Les</a:t>
          </a:r>
          <a:r>
            <a:rPr lang="fr-FR" sz="1100" baseline="0"/>
            <a:t> cellules en bleu sont protégées mais vous pouvez ôter la protection de la feuille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showZeros="0" workbookViewId="0">
      <selection activeCell="D12" sqref="D12"/>
    </sheetView>
  </sheetViews>
  <sheetFormatPr baseColWidth="10" defaultRowHeight="12.75"/>
  <cols>
    <col min="1" max="1" width="3.42578125" customWidth="1"/>
    <col min="2" max="2" width="43.85546875" customWidth="1"/>
    <col min="3" max="3" width="12.42578125" bestFit="1" customWidth="1"/>
    <col min="5" max="5" width="19.140625" customWidth="1"/>
    <col min="6" max="6" width="5.5703125" customWidth="1"/>
    <col min="7" max="7" width="14.42578125" customWidth="1"/>
  </cols>
  <sheetData>
    <row r="2" spans="2:6">
      <c r="B2" s="34" t="s">
        <v>52</v>
      </c>
    </row>
    <row r="3" spans="2:6">
      <c r="B3" t="s">
        <v>64</v>
      </c>
      <c r="C3" s="24">
        <v>9.61</v>
      </c>
      <c r="F3" s="12"/>
    </row>
    <row r="4" spans="2:6">
      <c r="B4" s="14" t="s">
        <v>87</v>
      </c>
      <c r="C4" s="24"/>
      <c r="F4" s="12"/>
    </row>
    <row r="5" spans="2:6">
      <c r="B5" s="14" t="s">
        <v>74</v>
      </c>
      <c r="C5" s="24"/>
      <c r="F5" s="12"/>
    </row>
    <row r="6" spans="2:6">
      <c r="B6" t="s">
        <v>53</v>
      </c>
      <c r="C6" s="24">
        <v>3.52</v>
      </c>
      <c r="D6" t="s">
        <v>54</v>
      </c>
      <c r="F6" s="12"/>
    </row>
    <row r="7" spans="2:6">
      <c r="B7" t="s">
        <v>47</v>
      </c>
      <c r="C7" s="24">
        <v>3170</v>
      </c>
      <c r="F7" s="19"/>
    </row>
    <row r="8" spans="2:6">
      <c r="B8" s="62" t="s">
        <v>85</v>
      </c>
      <c r="C8" s="24">
        <v>1795.63</v>
      </c>
      <c r="F8" s="19"/>
    </row>
    <row r="9" spans="2:6">
      <c r="B9" s="58" t="s">
        <v>75</v>
      </c>
      <c r="C9" s="53"/>
      <c r="D9" s="53"/>
      <c r="E9" s="53"/>
      <c r="F9" s="19"/>
    </row>
    <row r="10" spans="2:6">
      <c r="B10" s="1" t="s">
        <v>0</v>
      </c>
      <c r="C10" s="6" t="s">
        <v>1</v>
      </c>
      <c r="D10" s="2" t="s">
        <v>2</v>
      </c>
      <c r="E10" s="6" t="s">
        <v>3</v>
      </c>
      <c r="F10" s="12"/>
    </row>
    <row r="11" spans="2:6">
      <c r="B11" s="5"/>
      <c r="C11" s="8" t="s">
        <v>4</v>
      </c>
      <c r="D11" s="12" t="s">
        <v>5</v>
      </c>
      <c r="E11" s="8" t="s">
        <v>6</v>
      </c>
      <c r="F11" s="12"/>
    </row>
    <row r="12" spans="2:6">
      <c r="B12" s="15" t="s">
        <v>8</v>
      </c>
      <c r="C12" s="9"/>
      <c r="D12" s="55">
        <v>5.0999999999999997E-2</v>
      </c>
      <c r="E12" s="6" t="s">
        <v>72</v>
      </c>
      <c r="F12" s="12"/>
    </row>
    <row r="13" spans="2:6">
      <c r="B13" s="16" t="s">
        <v>9</v>
      </c>
      <c r="C13" s="4"/>
      <c r="D13" s="56">
        <v>2.4E-2</v>
      </c>
      <c r="E13" s="8" t="s">
        <v>72</v>
      </c>
      <c r="F13" s="12"/>
    </row>
    <row r="14" spans="2:6">
      <c r="B14" s="16" t="s">
        <v>10</v>
      </c>
      <c r="C14" s="4"/>
      <c r="D14" s="56">
        <v>5.0000000000000001E-3</v>
      </c>
      <c r="E14" s="8" t="s">
        <v>72</v>
      </c>
      <c r="F14" s="12"/>
    </row>
    <row r="15" spans="2:6">
      <c r="B15" s="16" t="s">
        <v>11</v>
      </c>
      <c r="C15" s="4"/>
      <c r="D15" s="3"/>
      <c r="E15" s="8"/>
      <c r="F15" s="12"/>
    </row>
    <row r="16" spans="2:6">
      <c r="B16" s="7" t="s">
        <v>12</v>
      </c>
      <c r="C16" s="50">
        <v>0.128</v>
      </c>
      <c r="D16" s="57">
        <v>7.4999999999999997E-3</v>
      </c>
      <c r="E16" s="8" t="s">
        <v>13</v>
      </c>
      <c r="F16" s="12"/>
    </row>
    <row r="17" spans="2:6">
      <c r="B17" s="7" t="s">
        <v>14</v>
      </c>
      <c r="C17" s="50">
        <v>1.7999999999999999E-2</v>
      </c>
      <c r="D17" s="57">
        <v>3.0000000000000001E-3</v>
      </c>
      <c r="E17" s="8" t="s">
        <v>13</v>
      </c>
      <c r="F17" s="12"/>
    </row>
    <row r="18" spans="2:6">
      <c r="B18" s="7" t="s">
        <v>15</v>
      </c>
      <c r="C18" s="50">
        <v>8.5000000000000006E-2</v>
      </c>
      <c r="D18" s="57">
        <v>6.8500000000000005E-2</v>
      </c>
      <c r="E18" s="8" t="s">
        <v>16</v>
      </c>
      <c r="F18" s="12"/>
    </row>
    <row r="19" spans="2:6">
      <c r="B19" s="7" t="s">
        <v>55</v>
      </c>
      <c r="C19" s="50">
        <v>3.0000000000000001E-3</v>
      </c>
      <c r="D19" s="57"/>
      <c r="E19" s="8" t="s">
        <v>13</v>
      </c>
      <c r="F19" s="12"/>
    </row>
    <row r="20" spans="2:6">
      <c r="B20" s="59" t="s">
        <v>84</v>
      </c>
      <c r="D20" s="3"/>
      <c r="E20" s="8" t="s">
        <v>13</v>
      </c>
      <c r="F20" s="12"/>
    </row>
    <row r="21" spans="2:6">
      <c r="B21" s="18" t="s">
        <v>80</v>
      </c>
      <c r="C21" s="50">
        <v>3.4500000000000003E-2</v>
      </c>
      <c r="D21" s="3"/>
      <c r="E21" s="8"/>
      <c r="F21" s="12"/>
    </row>
    <row r="22" spans="2:6">
      <c r="B22" s="18" t="s">
        <v>81</v>
      </c>
      <c r="C22" s="50">
        <v>5.2499999999999998E-2</v>
      </c>
      <c r="D22" s="3"/>
      <c r="E22" s="8"/>
      <c r="F22" s="12"/>
    </row>
    <row r="23" spans="2:6">
      <c r="B23" s="7" t="s">
        <v>68</v>
      </c>
      <c r="C23" s="4"/>
      <c r="D23" s="3"/>
      <c r="E23" s="8"/>
      <c r="F23" s="12"/>
    </row>
    <row r="24" spans="2:6">
      <c r="B24" s="18" t="s">
        <v>82</v>
      </c>
      <c r="C24" s="50">
        <v>1E-3</v>
      </c>
      <c r="D24" s="3"/>
      <c r="E24" s="8" t="s">
        <v>16</v>
      </c>
      <c r="F24" s="19"/>
    </row>
    <row r="25" spans="2:6">
      <c r="B25" s="18" t="s">
        <v>83</v>
      </c>
      <c r="C25" s="50">
        <v>1E-3</v>
      </c>
      <c r="D25" s="3"/>
      <c r="E25" s="8" t="s">
        <v>16</v>
      </c>
      <c r="F25" s="4"/>
    </row>
    <row r="26" spans="2:6">
      <c r="B26" s="7"/>
      <c r="C26" s="50">
        <v>5.0000000000000001E-3</v>
      </c>
      <c r="D26" s="3"/>
      <c r="E26" s="8" t="s">
        <v>13</v>
      </c>
      <c r="F26" s="12"/>
    </row>
    <row r="27" spans="2:6">
      <c r="B27" s="59" t="s">
        <v>76</v>
      </c>
      <c r="C27" s="60">
        <v>1.6000000000000001E-4</v>
      </c>
      <c r="D27" s="3"/>
      <c r="E27" s="8" t="s">
        <v>13</v>
      </c>
      <c r="F27" s="12"/>
    </row>
    <row r="28" spans="2:6">
      <c r="B28" s="59" t="s">
        <v>20</v>
      </c>
      <c r="C28" s="50">
        <v>2.4E-2</v>
      </c>
      <c r="D28" s="3"/>
      <c r="E28" s="8" t="s">
        <v>13</v>
      </c>
      <c r="F28" s="12"/>
    </row>
    <row r="29" spans="2:6">
      <c r="B29" s="59" t="s">
        <v>22</v>
      </c>
      <c r="C29" s="12" t="s">
        <v>23</v>
      </c>
      <c r="D29" s="3"/>
      <c r="E29" s="8" t="s">
        <v>13</v>
      </c>
      <c r="F29" s="12"/>
    </row>
    <row r="30" spans="2:6">
      <c r="B30" s="16" t="s">
        <v>26</v>
      </c>
      <c r="C30" s="4"/>
      <c r="D30" s="3"/>
      <c r="E30" s="8"/>
      <c r="F30" s="12"/>
    </row>
    <row r="31" spans="2:6">
      <c r="B31" s="7" t="s">
        <v>67</v>
      </c>
      <c r="C31" s="50">
        <v>4.2999999999999997E-2</v>
      </c>
      <c r="D31" s="57">
        <v>2.4E-2</v>
      </c>
      <c r="E31" s="61" t="s">
        <v>78</v>
      </c>
      <c r="F31" s="12"/>
    </row>
    <row r="32" spans="2:6">
      <c r="B32" s="25" t="s">
        <v>45</v>
      </c>
      <c r="C32" s="50"/>
      <c r="D32" s="57"/>
      <c r="E32" s="8"/>
      <c r="F32" s="4"/>
    </row>
    <row r="33" spans="2:10">
      <c r="B33" s="7" t="s">
        <v>50</v>
      </c>
      <c r="C33" s="50">
        <v>1.2E-2</v>
      </c>
      <c r="D33" s="57">
        <v>8.0000000000000002E-3</v>
      </c>
      <c r="E33" s="8" t="s">
        <v>16</v>
      </c>
      <c r="F33" s="4"/>
    </row>
    <row r="34" spans="2:10">
      <c r="B34" s="7" t="s">
        <v>51</v>
      </c>
      <c r="C34" s="50">
        <v>1.2999999999999999E-2</v>
      </c>
      <c r="D34" s="56">
        <v>8.9999999999999993E-3</v>
      </c>
      <c r="E34" s="61" t="s">
        <v>77</v>
      </c>
    </row>
    <row r="35" spans="2:10">
      <c r="B35" s="16" t="s">
        <v>32</v>
      </c>
      <c r="C35" s="4"/>
      <c r="D35" s="3"/>
      <c r="E35" s="8"/>
    </row>
    <row r="36" spans="2:10">
      <c r="B36" s="59" t="s">
        <v>70</v>
      </c>
      <c r="C36" s="50">
        <v>4.65E-2</v>
      </c>
      <c r="D36" s="57">
        <v>3.1E-2</v>
      </c>
      <c r="E36" s="8" t="s">
        <v>16</v>
      </c>
    </row>
    <row r="37" spans="2:10">
      <c r="B37" s="28" t="s">
        <v>42</v>
      </c>
      <c r="C37" s="50">
        <v>0.1215</v>
      </c>
      <c r="D37" s="57">
        <v>8.1000000000000003E-2</v>
      </c>
      <c r="E37" s="61" t="s">
        <v>77</v>
      </c>
      <c r="J37" t="s">
        <v>73</v>
      </c>
    </row>
    <row r="38" spans="2:10">
      <c r="B38" s="27" t="s">
        <v>58</v>
      </c>
      <c r="C38" s="52">
        <v>4.0000000000000001E-3</v>
      </c>
      <c r="D38" s="57">
        <v>4.0000000000000001E-3</v>
      </c>
      <c r="E38" s="29" t="s">
        <v>13</v>
      </c>
    </row>
    <row r="39" spans="2:10">
      <c r="B39" s="27" t="s">
        <v>46</v>
      </c>
      <c r="C39" s="4"/>
      <c r="D39" s="3"/>
      <c r="E39" s="7"/>
    </row>
    <row r="40" spans="2:10">
      <c r="B40" s="26" t="s">
        <v>60</v>
      </c>
      <c r="C40" s="50">
        <v>4.4999999999999997E-3</v>
      </c>
      <c r="D40" s="3"/>
      <c r="E40" s="29" t="s">
        <v>13</v>
      </c>
    </row>
    <row r="41" spans="2:10">
      <c r="B41" s="26" t="s">
        <v>57</v>
      </c>
      <c r="C41" s="50">
        <v>6.7999999999999996E-3</v>
      </c>
      <c r="D41" s="3"/>
      <c r="E41" s="29" t="s">
        <v>13</v>
      </c>
    </row>
    <row r="42" spans="2:10">
      <c r="B42" s="27" t="s">
        <v>56</v>
      </c>
      <c r="C42" s="4"/>
      <c r="D42" s="3"/>
      <c r="E42" s="7"/>
    </row>
    <row r="43" spans="2:10">
      <c r="B43" s="63" t="s">
        <v>61</v>
      </c>
      <c r="C43" s="50">
        <v>5.4999999999999997E-3</v>
      </c>
      <c r="D43" s="3"/>
      <c r="E43" s="29" t="s">
        <v>13</v>
      </c>
    </row>
    <row r="44" spans="2:10">
      <c r="B44" s="64" t="s">
        <v>86</v>
      </c>
      <c r="C44" s="51">
        <v>0.01</v>
      </c>
      <c r="D44" s="5"/>
      <c r="E44" s="30" t="s">
        <v>13</v>
      </c>
    </row>
    <row r="45" spans="2:10">
      <c r="B45" s="13" t="s">
        <v>59</v>
      </c>
    </row>
    <row r="46" spans="2:10">
      <c r="B46" s="13" t="s">
        <v>35</v>
      </c>
    </row>
    <row r="47" spans="2:10">
      <c r="B47" s="14" t="s">
        <v>71</v>
      </c>
    </row>
    <row r="48" spans="2:10">
      <c r="B48" s="49" t="s">
        <v>69</v>
      </c>
    </row>
    <row r="49" spans="2:2">
      <c r="B49" s="49"/>
    </row>
  </sheetData>
  <sheetProtection sheet="1" objects="1" scenarios="1"/>
  <phoneticPr fontId="3" type="noConversion"/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5"/>
  <sheetViews>
    <sheetView showZeros="0" tabSelected="1" workbookViewId="0"/>
  </sheetViews>
  <sheetFormatPr baseColWidth="10" defaultRowHeight="12.75"/>
  <cols>
    <col min="1" max="1" width="5.42578125" customWidth="1"/>
    <col min="2" max="2" width="32.85546875" customWidth="1"/>
    <col min="3" max="3" width="10.28515625" customWidth="1"/>
    <col min="4" max="4" width="9" customWidth="1"/>
    <col min="5" max="5" width="10.28515625" customWidth="1"/>
    <col min="6" max="6" width="11" customWidth="1"/>
    <col min="7" max="7" width="7.42578125" customWidth="1"/>
    <col min="8" max="8" width="12.5703125" customWidth="1"/>
    <col min="9" max="9" width="6.140625" customWidth="1"/>
    <col min="10" max="10" width="10.28515625" customWidth="1"/>
  </cols>
  <sheetData>
    <row r="1" spans="2:8" ht="19.5">
      <c r="B1" s="123" t="s">
        <v>89</v>
      </c>
      <c r="C1" s="10"/>
      <c r="D1" s="10"/>
      <c r="E1" s="10"/>
      <c r="F1" s="10"/>
      <c r="G1" s="10"/>
      <c r="H1" s="10"/>
    </row>
    <row r="2" spans="2:8">
      <c r="B2" s="35"/>
      <c r="C2" s="4"/>
      <c r="D2" s="11"/>
      <c r="E2" s="4"/>
      <c r="F2" s="4"/>
      <c r="G2" s="4"/>
      <c r="H2" s="4"/>
    </row>
    <row r="3" spans="2:8" ht="19.5">
      <c r="B3" s="65" t="s">
        <v>7</v>
      </c>
      <c r="C3" s="129">
        <v>5</v>
      </c>
    </row>
    <row r="4" spans="2:8">
      <c r="B4" s="76"/>
      <c r="C4" s="77" t="s">
        <v>17</v>
      </c>
      <c r="D4" s="78" t="s">
        <v>2</v>
      </c>
      <c r="E4" s="79" t="s">
        <v>18</v>
      </c>
      <c r="F4" s="54"/>
      <c r="G4" s="4"/>
      <c r="H4" s="4"/>
    </row>
    <row r="5" spans="2:8">
      <c r="B5" s="66" t="s">
        <v>19</v>
      </c>
      <c r="C5" s="67">
        <v>151.66999999999999</v>
      </c>
      <c r="D5" s="68">
        <f>Cotisations!C3</f>
        <v>9.61</v>
      </c>
      <c r="E5" s="69">
        <f>C5*D5</f>
        <v>1457.5486999999998</v>
      </c>
      <c r="F5" s="20"/>
      <c r="G5" s="4"/>
      <c r="H5" s="4"/>
    </row>
    <row r="6" spans="2:8">
      <c r="B6" s="66" t="s">
        <v>65</v>
      </c>
      <c r="C6" s="70">
        <v>17.329999999999998</v>
      </c>
      <c r="D6" s="68">
        <f>ROUND(D5*1.1,2)</f>
        <v>10.57</v>
      </c>
      <c r="E6" s="69">
        <f>C6*D6</f>
        <v>183.1781</v>
      </c>
      <c r="F6" s="20"/>
      <c r="G6" s="4"/>
      <c r="H6" s="4"/>
    </row>
    <row r="7" spans="2:8">
      <c r="B7" s="66" t="s">
        <v>21</v>
      </c>
      <c r="C7" s="67">
        <v>22</v>
      </c>
      <c r="D7" s="68">
        <f>Cotisations!$C$6</f>
        <v>3.52</v>
      </c>
      <c r="E7" s="69">
        <f>+C7*D7</f>
        <v>77.44</v>
      </c>
      <c r="F7" s="20"/>
      <c r="G7" s="4"/>
      <c r="H7" s="4"/>
    </row>
    <row r="8" spans="2:8">
      <c r="B8" s="66" t="s">
        <v>24</v>
      </c>
      <c r="C8" s="71"/>
      <c r="D8" s="68"/>
      <c r="E8" s="69">
        <f>+C8*D8</f>
        <v>0</v>
      </c>
      <c r="F8" s="20"/>
      <c r="G8" s="4"/>
      <c r="H8" s="4"/>
    </row>
    <row r="9" spans="2:8">
      <c r="B9" s="66" t="s">
        <v>25</v>
      </c>
      <c r="C9" s="71">
        <v>22</v>
      </c>
      <c r="D9" s="68">
        <f>Cotisations!$C$6</f>
        <v>3.52</v>
      </c>
      <c r="E9" s="69">
        <f>+C9*D9</f>
        <v>77.44</v>
      </c>
      <c r="F9" s="21"/>
      <c r="G9" s="4"/>
      <c r="H9" s="4"/>
    </row>
    <row r="10" spans="2:8">
      <c r="B10" s="66"/>
      <c r="C10" s="69"/>
      <c r="D10" s="68"/>
      <c r="E10" s="69"/>
      <c r="F10" s="20"/>
      <c r="G10" s="4"/>
      <c r="H10" s="4"/>
    </row>
    <row r="11" spans="2:8">
      <c r="B11" s="72" t="s">
        <v>27</v>
      </c>
      <c r="C11" s="73"/>
      <c r="D11" s="74"/>
      <c r="E11" s="75">
        <f>ROUND(SUM(E5:E10),2)</f>
        <v>1795.61</v>
      </c>
      <c r="F11" s="20"/>
      <c r="G11" s="4"/>
      <c r="H11" s="4"/>
    </row>
    <row r="12" spans="2:8">
      <c r="B12" s="80" t="s">
        <v>28</v>
      </c>
      <c r="C12" s="81"/>
      <c r="D12" s="82" t="s">
        <v>29</v>
      </c>
      <c r="E12" s="83"/>
      <c r="F12" s="81"/>
      <c r="G12" s="84" t="s">
        <v>30</v>
      </c>
      <c r="H12" s="83"/>
    </row>
    <row r="13" spans="2:8">
      <c r="B13" s="85"/>
      <c r="C13" s="78" t="s">
        <v>31</v>
      </c>
      <c r="D13" s="78" t="s">
        <v>2</v>
      </c>
      <c r="E13" s="78" t="s">
        <v>18</v>
      </c>
      <c r="F13" s="78" t="s">
        <v>31</v>
      </c>
      <c r="G13" s="78" t="s">
        <v>2</v>
      </c>
      <c r="H13" s="86" t="s">
        <v>18</v>
      </c>
    </row>
    <row r="14" spans="2:8">
      <c r="B14" s="85" t="s">
        <v>66</v>
      </c>
      <c r="C14" s="87"/>
      <c r="D14" s="88"/>
      <c r="E14" s="88"/>
      <c r="F14" s="89">
        <f>(E11+H29+H27)*98.25%</f>
        <v>1786.9611750000001</v>
      </c>
      <c r="G14" s="90">
        <f>Cotisations!$D$12</f>
        <v>5.0999999999999997E-2</v>
      </c>
      <c r="H14" s="91">
        <f>ROUND(F14*G14,2)</f>
        <v>91.14</v>
      </c>
    </row>
    <row r="15" spans="2:8">
      <c r="B15" s="85" t="s">
        <v>63</v>
      </c>
      <c r="C15" s="89"/>
      <c r="D15" s="92"/>
      <c r="E15" s="93"/>
      <c r="F15" s="89">
        <f>F14</f>
        <v>1786.9611750000001</v>
      </c>
      <c r="G15" s="92">
        <f>Cotisations!$D$13+Cotisations!$D$14</f>
        <v>2.9000000000000001E-2</v>
      </c>
      <c r="H15" s="93">
        <f>ROUND(F15*G15,2)</f>
        <v>51.82</v>
      </c>
    </row>
    <row r="16" spans="2:8">
      <c r="B16" s="94" t="s">
        <v>62</v>
      </c>
      <c r="C16" s="89"/>
      <c r="D16" s="92"/>
      <c r="E16" s="93"/>
      <c r="F16" s="89"/>
      <c r="G16" s="92"/>
      <c r="H16" s="93"/>
    </row>
    <row r="17" spans="2:10">
      <c r="B17" s="95" t="s">
        <v>33</v>
      </c>
      <c r="C17" s="89">
        <f>+E11</f>
        <v>1795.61</v>
      </c>
      <c r="D17" s="92">
        <f>IF(E11&lt;1.6*Cotisations!C8,Cotisations!C16+Cotisations!C17+Cotisations!C19+Cotisations!C21+Cotisations!C28,Cotisations!C16+Cotisations!C17+Cotisations!C19+Cotisations!C22+Cotisations!C28)</f>
        <v>0.20749999999999999</v>
      </c>
      <c r="E17" s="93">
        <f>ROUND(C17*D17,2)</f>
        <v>372.59</v>
      </c>
      <c r="F17" s="89">
        <f>+E11</f>
        <v>1795.61</v>
      </c>
      <c r="G17" s="92">
        <f>Cotisations!$D16+Cotisations!$D17</f>
        <v>1.0499999999999999E-2</v>
      </c>
      <c r="H17" s="93">
        <f t="shared" ref="H17:H27" si="0">ROUND(F17*G17,2)</f>
        <v>18.850000000000001</v>
      </c>
    </row>
    <row r="18" spans="2:10">
      <c r="B18" s="95" t="s">
        <v>34</v>
      </c>
      <c r="C18" s="89">
        <f>IF(E11&lt;+Cotisations!$C$7,+E11,+Cotisations!$C$7)</f>
        <v>1795.61</v>
      </c>
      <c r="D18" s="92">
        <f>Cotisations!$C18+Cotisations!$C24</f>
        <v>8.6000000000000007E-2</v>
      </c>
      <c r="E18" s="93">
        <f>ROUND(C18*D18,2)</f>
        <v>154.41999999999999</v>
      </c>
      <c r="F18" s="89">
        <f>IF(E11&lt;+Cotisations!$C$7,+E11,+Cotisations!$C$7)</f>
        <v>1795.61</v>
      </c>
      <c r="G18" s="92">
        <f>Cotisations!$D18</f>
        <v>6.8500000000000005E-2</v>
      </c>
      <c r="H18" s="93">
        <f t="shared" si="0"/>
        <v>123</v>
      </c>
      <c r="J18" s="24"/>
    </row>
    <row r="19" spans="2:10">
      <c r="B19" s="94" t="s">
        <v>26</v>
      </c>
      <c r="C19" s="89">
        <f>E11</f>
        <v>1795.61</v>
      </c>
      <c r="D19" s="92">
        <f>Cotisations!$C31</f>
        <v>4.2999999999999997E-2</v>
      </c>
      <c r="E19" s="93">
        <f>ROUND(C19*D19,5)</f>
        <v>77.21123</v>
      </c>
      <c r="F19" s="89">
        <f>E11</f>
        <v>1795.61</v>
      </c>
      <c r="G19" s="92">
        <f>Cotisations!$D$31</f>
        <v>2.4E-2</v>
      </c>
      <c r="H19" s="93">
        <f t="shared" si="0"/>
        <v>43.09</v>
      </c>
    </row>
    <row r="20" spans="2:10">
      <c r="B20" s="96" t="s">
        <v>79</v>
      </c>
      <c r="C20" s="89">
        <f>E11</f>
        <v>1795.61</v>
      </c>
      <c r="D20" s="97">
        <f>Cotisations!C27</f>
        <v>1.6000000000000001E-4</v>
      </c>
      <c r="E20" s="93">
        <f>ROUND(C20*D20,5)</f>
        <v>0.2873</v>
      </c>
      <c r="F20" s="89"/>
      <c r="G20" s="92"/>
      <c r="H20" s="93"/>
    </row>
    <row r="21" spans="2:10">
      <c r="B21" s="85" t="s">
        <v>48</v>
      </c>
      <c r="C21" s="89"/>
      <c r="D21" s="92"/>
      <c r="E21" s="93">
        <f>ROUND(C21*D21,5)</f>
        <v>0</v>
      </c>
      <c r="F21" s="89"/>
      <c r="G21" s="94"/>
      <c r="H21" s="93">
        <f t="shared" si="0"/>
        <v>0</v>
      </c>
    </row>
    <row r="22" spans="2:10">
      <c r="B22" s="95" t="s">
        <v>36</v>
      </c>
      <c r="C22" s="89">
        <f>IF(E11&gt;Pl,Pl,E11)</f>
        <v>1795.61</v>
      </c>
      <c r="D22" s="92">
        <f>Cotisations!$C33</f>
        <v>1.2E-2</v>
      </c>
      <c r="E22" s="93">
        <f t="shared" ref="E22:E28" si="1">ROUND(C22*D22,2)</f>
        <v>21.55</v>
      </c>
      <c r="F22" s="89">
        <f>IF(E11&gt;Pl,Pl,E11)</f>
        <v>1795.61</v>
      </c>
      <c r="G22" s="92">
        <f>Cotisations!$D$33</f>
        <v>8.0000000000000002E-3</v>
      </c>
      <c r="H22" s="93">
        <f t="shared" si="0"/>
        <v>14.36</v>
      </c>
    </row>
    <row r="23" spans="2:10">
      <c r="B23" s="95" t="s">
        <v>37</v>
      </c>
      <c r="C23" s="89">
        <f>IF(E11&gt;Pl,E11-Pl,0)</f>
        <v>0</v>
      </c>
      <c r="D23" s="92">
        <f>Cotisations!$C34</f>
        <v>1.2999999999999999E-2</v>
      </c>
      <c r="E23" s="93">
        <f t="shared" si="1"/>
        <v>0</v>
      </c>
      <c r="F23" s="89">
        <f>IF(E11&gt;Pl,E11-Pl,0)</f>
        <v>0</v>
      </c>
      <c r="G23" s="92">
        <f>Cotisations!$D$34</f>
        <v>8.9999999999999993E-3</v>
      </c>
      <c r="H23" s="93">
        <f t="shared" si="0"/>
        <v>0</v>
      </c>
    </row>
    <row r="24" spans="2:10">
      <c r="B24" s="94" t="s">
        <v>49</v>
      </c>
      <c r="C24" s="89"/>
      <c r="D24" s="92"/>
      <c r="E24" s="93">
        <f t="shared" si="1"/>
        <v>0</v>
      </c>
      <c r="F24" s="89"/>
      <c r="G24" s="94"/>
      <c r="H24" s="93">
        <f t="shared" si="0"/>
        <v>0</v>
      </c>
    </row>
    <row r="25" spans="2:10">
      <c r="B25" s="95" t="s">
        <v>43</v>
      </c>
      <c r="C25" s="89">
        <f>IF(E11&gt;Pl,Pl,E11)</f>
        <v>1795.61</v>
      </c>
      <c r="D25" s="92">
        <f>Cotisations!$C36</f>
        <v>4.65E-2</v>
      </c>
      <c r="E25" s="93">
        <f t="shared" si="1"/>
        <v>83.5</v>
      </c>
      <c r="F25" s="89">
        <f>IF(E11&gt;Pl,Pl,E11)</f>
        <v>1795.61</v>
      </c>
      <c r="G25" s="92">
        <f>Cotisations!$D$36</f>
        <v>3.1E-2</v>
      </c>
      <c r="H25" s="93">
        <f t="shared" si="0"/>
        <v>55.66</v>
      </c>
    </row>
    <row r="26" spans="2:10">
      <c r="B26" s="95" t="s">
        <v>44</v>
      </c>
      <c r="C26" s="89">
        <f>IF(E11&gt;Pl,E11-Pl,0)</f>
        <v>0</v>
      </c>
      <c r="D26" s="92">
        <f>Cotisations!$C37</f>
        <v>0.1215</v>
      </c>
      <c r="E26" s="93">
        <f t="shared" si="1"/>
        <v>0</v>
      </c>
      <c r="F26" s="89">
        <f>IF(E11&gt;Pl,E11-Pl,0)</f>
        <v>0</v>
      </c>
      <c r="G26" s="92">
        <f>Cotisations!$D$37</f>
        <v>8.1000000000000003E-2</v>
      </c>
      <c r="H26" s="93">
        <f t="shared" si="0"/>
        <v>0</v>
      </c>
    </row>
    <row r="27" spans="2:10">
      <c r="B27" s="94" t="s">
        <v>58</v>
      </c>
      <c r="C27" s="98">
        <f>E11</f>
        <v>1795.61</v>
      </c>
      <c r="D27" s="99">
        <f>Cotisations!$C$38</f>
        <v>4.0000000000000001E-3</v>
      </c>
      <c r="E27" s="93">
        <f t="shared" si="1"/>
        <v>7.18</v>
      </c>
      <c r="F27" s="98">
        <f>E11</f>
        <v>1795.61</v>
      </c>
      <c r="G27" s="99">
        <f>Cotisations!$D$38</f>
        <v>4.0000000000000001E-3</v>
      </c>
      <c r="H27" s="93">
        <f t="shared" si="0"/>
        <v>7.18</v>
      </c>
    </row>
    <row r="28" spans="2:10">
      <c r="B28" s="96" t="s">
        <v>90</v>
      </c>
      <c r="C28" s="89">
        <f>E11</f>
        <v>1795.61</v>
      </c>
      <c r="D28" s="100">
        <f>IF(C3&lt;10,Cotisations!C24+Cotisations!C41+Cotisations!C43,IF('Coût total'!C3&gt;20,Cotisations!C25+Cotisations!C26+Cotisations!C40+Cotisations!C41+Cotisations!C44,Cotisations!C24+Cotisations!C41+Cotisations!C44))</f>
        <v>1.3299999999999999E-2</v>
      </c>
      <c r="E28" s="93">
        <f t="shared" si="1"/>
        <v>23.88</v>
      </c>
      <c r="F28" s="89"/>
      <c r="G28" s="92"/>
      <c r="H28" s="93"/>
    </row>
    <row r="29" spans="2:10">
      <c r="B29" s="96" t="s">
        <v>91</v>
      </c>
      <c r="C29" s="101"/>
      <c r="D29" s="85"/>
      <c r="E29" s="93">
        <v>16</v>
      </c>
      <c r="F29" s="102"/>
      <c r="G29" s="99"/>
      <c r="H29" s="103">
        <v>16</v>
      </c>
    </row>
    <row r="30" spans="2:10">
      <c r="B30" s="128" t="s">
        <v>92</v>
      </c>
      <c r="C30" s="105">
        <f>IF(C3&lt;20,17.33," ")</f>
        <v>17.329999999999998</v>
      </c>
      <c r="D30" s="104">
        <f>IF(C3&lt;20,1.5,0)</f>
        <v>1.5</v>
      </c>
      <c r="E30" s="93">
        <f>IF(C3&lt;20,ROUND(C30*D30,2)," ")</f>
        <v>26</v>
      </c>
      <c r="F30" s="105"/>
      <c r="G30" s="106"/>
      <c r="H30" s="104">
        <f>-F30*G30</f>
        <v>0</v>
      </c>
      <c r="I30" s="17"/>
    </row>
    <row r="31" spans="2:10">
      <c r="B31" s="32"/>
      <c r="C31" s="46"/>
      <c r="D31" s="108" t="s">
        <v>38</v>
      </c>
      <c r="E31" s="109">
        <f>SUM(E15:E30)</f>
        <v>782.61852999999985</v>
      </c>
      <c r="F31" s="110"/>
      <c r="G31" s="111" t="s">
        <v>38</v>
      </c>
      <c r="H31" s="109">
        <f>SUM(H14:H30)</f>
        <v>421.09999999999997</v>
      </c>
      <c r="I31" s="17"/>
    </row>
    <row r="32" spans="2:10">
      <c r="B32" s="4"/>
      <c r="D32" s="112" t="s">
        <v>39</v>
      </c>
      <c r="E32" s="113"/>
      <c r="F32" s="114"/>
      <c r="G32" s="115"/>
      <c r="H32" s="93">
        <f>+E11-H31</f>
        <v>1374.51</v>
      </c>
    </row>
    <row r="33" spans="2:8">
      <c r="B33" s="4"/>
      <c r="D33" s="116" t="s">
        <v>40</v>
      </c>
      <c r="E33" s="117"/>
      <c r="F33" s="118"/>
      <c r="G33" s="119"/>
      <c r="H33" s="93">
        <f>-E7</f>
        <v>-77.44</v>
      </c>
    </row>
    <row r="34" spans="2:8">
      <c r="B34" s="44"/>
      <c r="C34" s="4"/>
      <c r="D34" s="120" t="s">
        <v>41</v>
      </c>
      <c r="E34" s="107"/>
      <c r="F34" s="121"/>
      <c r="G34" s="122"/>
      <c r="H34" s="91">
        <f>SUM(H32:H33)</f>
        <v>1297.07</v>
      </c>
    </row>
    <row r="35" spans="2:8" ht="15.75">
      <c r="B35" s="44"/>
      <c r="C35" s="4"/>
      <c r="D35" s="124" t="s">
        <v>88</v>
      </c>
      <c r="E35" s="125"/>
      <c r="F35" s="126"/>
      <c r="G35" s="125"/>
      <c r="H35" s="127">
        <f>E11+E31</f>
        <v>2578.2285299999999</v>
      </c>
    </row>
    <row r="36" spans="2:8">
      <c r="B36" s="4"/>
      <c r="C36" s="4"/>
      <c r="D36" s="4"/>
      <c r="E36" s="4"/>
      <c r="F36" s="4"/>
      <c r="G36" s="4"/>
      <c r="H36" s="4"/>
    </row>
    <row r="37" spans="2:8">
      <c r="B37" s="4"/>
      <c r="C37" s="4"/>
      <c r="D37" s="4"/>
      <c r="E37" s="4"/>
      <c r="F37" s="4"/>
      <c r="G37" s="4"/>
      <c r="H37" s="4"/>
    </row>
    <row r="38" spans="2:8">
      <c r="B38" s="4"/>
      <c r="C38" s="4"/>
      <c r="D38" s="4"/>
      <c r="E38" s="4"/>
      <c r="F38" s="4"/>
      <c r="G38" s="4"/>
      <c r="H38" s="4"/>
    </row>
    <row r="39" spans="2:8">
      <c r="B39" s="4"/>
      <c r="C39" s="4"/>
      <c r="D39" s="4"/>
      <c r="E39" s="4"/>
      <c r="F39" s="4"/>
      <c r="G39" s="4"/>
      <c r="H39" s="4"/>
    </row>
    <row r="40" spans="2:8">
      <c r="B40" s="4"/>
      <c r="C40" s="4"/>
      <c r="D40" s="4"/>
      <c r="E40" s="4"/>
      <c r="F40" s="4"/>
      <c r="G40" s="4"/>
      <c r="H40" s="4"/>
    </row>
    <row r="41" spans="2:8">
      <c r="B41" s="4"/>
      <c r="C41" s="4"/>
      <c r="D41" s="4"/>
      <c r="E41" s="4"/>
      <c r="F41" s="4"/>
      <c r="G41" s="4"/>
      <c r="H41" s="4"/>
    </row>
    <row r="42" spans="2:8">
      <c r="B42" s="4"/>
      <c r="C42" s="12"/>
      <c r="D42" s="12"/>
      <c r="E42" s="12"/>
      <c r="F42" s="12"/>
      <c r="G42" s="4"/>
      <c r="H42" s="4"/>
    </row>
    <row r="43" spans="2:8">
      <c r="B43" s="4"/>
      <c r="C43" s="23"/>
      <c r="D43" s="22"/>
      <c r="E43" s="22"/>
      <c r="F43" s="23"/>
      <c r="G43" s="4"/>
      <c r="H43" s="4"/>
    </row>
    <row r="44" spans="2:8">
      <c r="B44" s="4"/>
      <c r="C44" s="23"/>
      <c r="D44" s="22"/>
      <c r="E44" s="22"/>
      <c r="F44" s="23"/>
      <c r="G44" s="4"/>
      <c r="H44" s="4"/>
    </row>
    <row r="45" spans="2:8">
      <c r="B45" s="4"/>
      <c r="C45" s="23"/>
      <c r="D45" s="22"/>
      <c r="E45" s="22"/>
      <c r="F45" s="23"/>
      <c r="G45" s="4"/>
      <c r="H45" s="4"/>
    </row>
    <row r="46" spans="2:8">
      <c r="B46" s="4"/>
      <c r="C46" s="23"/>
      <c r="D46" s="22"/>
      <c r="E46" s="22"/>
      <c r="F46" s="23"/>
      <c r="G46" s="4"/>
      <c r="H46" s="4"/>
    </row>
    <row r="47" spans="2:8">
      <c r="B47" s="4"/>
      <c r="C47" s="23"/>
      <c r="D47" s="22"/>
      <c r="E47" s="22"/>
      <c r="F47" s="22"/>
      <c r="G47" s="4"/>
      <c r="H47" s="4"/>
    </row>
    <row r="48" spans="2:8">
      <c r="B48" s="4"/>
      <c r="C48" s="36"/>
      <c r="D48" s="22"/>
      <c r="E48" s="22"/>
      <c r="F48" s="23"/>
      <c r="G48" s="4"/>
      <c r="H48" s="4"/>
    </row>
    <row r="49" spans="2:9">
      <c r="B49" s="4"/>
      <c r="C49" s="36"/>
      <c r="D49" s="22"/>
      <c r="E49" s="22"/>
      <c r="F49" s="23"/>
      <c r="G49" s="4"/>
      <c r="H49" s="4"/>
    </row>
    <row r="50" spans="2:9">
      <c r="B50" s="4"/>
      <c r="C50" s="22"/>
      <c r="D50" s="22"/>
      <c r="E50" s="22"/>
      <c r="F50" s="23"/>
      <c r="G50" s="4"/>
      <c r="H50" s="4"/>
    </row>
    <row r="51" spans="2:9">
      <c r="B51" s="11"/>
      <c r="C51" s="22"/>
      <c r="D51" s="22"/>
      <c r="E51" s="22"/>
      <c r="F51" s="23"/>
      <c r="G51" s="4"/>
      <c r="H51" s="4"/>
    </row>
    <row r="52" spans="2:9">
      <c r="B52" s="12"/>
      <c r="C52" s="4"/>
      <c r="D52" s="37"/>
      <c r="E52" s="4"/>
      <c r="F52" s="4"/>
      <c r="G52" s="37"/>
      <c r="H52" s="4"/>
    </row>
    <row r="53" spans="2:9">
      <c r="B53" s="4"/>
      <c r="C53" s="31"/>
      <c r="D53" s="31"/>
      <c r="E53" s="31"/>
      <c r="F53" s="31"/>
      <c r="G53" s="31"/>
      <c r="H53" s="31"/>
      <c r="I53" s="17"/>
    </row>
    <row r="54" spans="2:9">
      <c r="B54" s="4"/>
      <c r="C54" s="45"/>
      <c r="D54" s="46"/>
      <c r="E54" s="46"/>
      <c r="F54" s="40"/>
      <c r="G54" s="41"/>
      <c r="H54" s="40"/>
      <c r="I54" s="17"/>
    </row>
    <row r="55" spans="2:9">
      <c r="B55" s="4"/>
      <c r="C55" s="46"/>
      <c r="D55" s="46"/>
      <c r="E55" s="46"/>
      <c r="F55" s="40"/>
      <c r="G55" s="41"/>
      <c r="H55" s="40"/>
      <c r="I55" s="17"/>
    </row>
    <row r="56" spans="2:9">
      <c r="B56" s="38"/>
      <c r="C56" s="40"/>
      <c r="D56" s="41"/>
      <c r="E56" s="40"/>
      <c r="F56" s="40"/>
      <c r="G56" s="41"/>
      <c r="H56" s="40"/>
      <c r="I56" s="17"/>
    </row>
    <row r="57" spans="2:9">
      <c r="B57" s="38"/>
      <c r="C57" s="40"/>
      <c r="D57" s="41"/>
      <c r="E57" s="40"/>
      <c r="F57" s="40"/>
      <c r="G57" s="41"/>
      <c r="H57" s="40"/>
      <c r="I57" s="17"/>
    </row>
    <row r="58" spans="2:9">
      <c r="B58" s="39"/>
      <c r="C58" s="40"/>
      <c r="D58" s="41"/>
      <c r="E58" s="40"/>
      <c r="F58" s="40"/>
      <c r="G58" s="41"/>
      <c r="H58" s="40"/>
      <c r="I58" s="17"/>
    </row>
    <row r="59" spans="2:9">
      <c r="B59" s="39"/>
      <c r="C59" s="40"/>
      <c r="D59" s="41"/>
      <c r="E59" s="40"/>
      <c r="F59" s="40"/>
      <c r="G59" s="41"/>
      <c r="H59" s="40"/>
      <c r="I59" s="17"/>
    </row>
    <row r="60" spans="2:9">
      <c r="B60" s="38"/>
      <c r="C60" s="40"/>
      <c r="D60" s="41"/>
      <c r="E60" s="40"/>
      <c r="F60" s="40"/>
      <c r="G60" s="41"/>
      <c r="H60" s="40"/>
      <c r="I60" s="17"/>
    </row>
    <row r="61" spans="2:9">
      <c r="B61" s="4"/>
      <c r="C61" s="40"/>
      <c r="D61" s="41"/>
      <c r="E61" s="40"/>
      <c r="F61" s="40"/>
      <c r="G61" s="42"/>
      <c r="H61" s="40"/>
      <c r="I61" s="17"/>
    </row>
    <row r="62" spans="2:9">
      <c r="B62" s="39"/>
      <c r="C62" s="40"/>
      <c r="D62" s="41"/>
      <c r="E62" s="40"/>
      <c r="F62" s="40"/>
      <c r="G62" s="41"/>
      <c r="H62" s="40"/>
      <c r="I62" s="17"/>
    </row>
    <row r="63" spans="2:9">
      <c r="B63" s="39"/>
      <c r="C63" s="40"/>
      <c r="D63" s="41"/>
      <c r="E63" s="40"/>
      <c r="F63" s="40"/>
      <c r="G63" s="41"/>
      <c r="H63" s="40"/>
      <c r="I63" s="17"/>
    </row>
    <row r="64" spans="2:9">
      <c r="B64" s="38"/>
      <c r="C64" s="40"/>
      <c r="D64" s="41"/>
      <c r="E64" s="40"/>
      <c r="F64" s="40"/>
      <c r="G64" s="42"/>
      <c r="H64" s="40"/>
      <c r="I64" s="17"/>
    </row>
    <row r="65" spans="2:9">
      <c r="B65" s="39"/>
      <c r="C65" s="40"/>
      <c r="D65" s="41"/>
      <c r="E65" s="40"/>
      <c r="F65" s="40"/>
      <c r="G65" s="41"/>
      <c r="H65" s="40"/>
      <c r="I65" s="17"/>
    </row>
    <row r="66" spans="2:9">
      <c r="B66" s="39"/>
      <c r="C66" s="40"/>
      <c r="D66" s="41"/>
      <c r="E66" s="40"/>
      <c r="F66" s="40"/>
      <c r="G66" s="41"/>
      <c r="H66" s="40"/>
      <c r="I66" s="17"/>
    </row>
    <row r="67" spans="2:9">
      <c r="B67" s="38"/>
      <c r="C67" s="40"/>
      <c r="D67" s="41"/>
      <c r="E67" s="40"/>
      <c r="F67" s="40"/>
      <c r="G67" s="41"/>
      <c r="H67" s="40"/>
      <c r="I67" s="17"/>
    </row>
    <row r="68" spans="2:9">
      <c r="B68" s="4"/>
      <c r="C68" s="47"/>
      <c r="D68" s="33"/>
      <c r="E68" s="47"/>
      <c r="F68" s="47"/>
      <c r="G68" s="33"/>
      <c r="H68" s="47"/>
      <c r="I68" s="17"/>
    </row>
    <row r="69" spans="2:9">
      <c r="B69" s="38"/>
      <c r="C69" s="40"/>
      <c r="D69" s="40"/>
      <c r="E69" s="40"/>
      <c r="F69" s="43"/>
      <c r="G69" s="41"/>
      <c r="H69" s="40"/>
      <c r="I69" s="17"/>
    </row>
    <row r="70" spans="2:9">
      <c r="B70" s="42"/>
      <c r="C70" s="40"/>
      <c r="D70" s="41"/>
      <c r="E70" s="40"/>
      <c r="F70" s="43"/>
      <c r="G70" s="41"/>
      <c r="H70" s="40"/>
      <c r="I70" s="17"/>
    </row>
    <row r="71" spans="2:9">
      <c r="B71" s="4"/>
      <c r="C71" s="46"/>
      <c r="D71" s="46"/>
      <c r="E71" s="45"/>
      <c r="F71" s="45"/>
      <c r="G71" s="46"/>
      <c r="H71" s="40"/>
      <c r="I71" s="17"/>
    </row>
    <row r="72" spans="2:9">
      <c r="B72" s="4"/>
      <c r="C72" s="32"/>
      <c r="D72" s="32"/>
      <c r="E72" s="32"/>
      <c r="F72" s="47"/>
      <c r="G72" s="32"/>
      <c r="H72" s="40"/>
      <c r="I72" s="17"/>
    </row>
    <row r="73" spans="2:9">
      <c r="B73" s="4"/>
      <c r="C73" s="32"/>
      <c r="D73" s="32"/>
      <c r="E73" s="32"/>
      <c r="F73" s="47"/>
      <c r="G73" s="32"/>
      <c r="H73" s="40"/>
      <c r="I73" s="17"/>
    </row>
    <row r="74" spans="2:9">
      <c r="B74" s="4"/>
      <c r="C74" s="32"/>
      <c r="D74" s="32"/>
      <c r="E74" s="32"/>
      <c r="F74" s="47"/>
      <c r="G74" s="32"/>
      <c r="H74" s="40"/>
      <c r="I74" s="17"/>
    </row>
    <row r="75" spans="2:9">
      <c r="B75" s="4"/>
      <c r="C75" s="32"/>
      <c r="D75" s="32"/>
      <c r="E75" s="32"/>
      <c r="F75" s="47"/>
      <c r="G75" s="32"/>
      <c r="H75" s="40"/>
      <c r="I75" s="17"/>
    </row>
    <row r="76" spans="2:9">
      <c r="B76" s="4"/>
      <c r="C76" s="32"/>
      <c r="D76" s="32"/>
      <c r="E76" s="32"/>
      <c r="F76" s="47"/>
      <c r="G76" s="32"/>
      <c r="H76" s="40"/>
      <c r="I76" s="17"/>
    </row>
    <row r="77" spans="2:9">
      <c r="B77" s="44"/>
      <c r="C77" s="32"/>
      <c r="D77" s="32"/>
      <c r="E77" s="32"/>
      <c r="F77" s="47"/>
      <c r="G77" s="32"/>
      <c r="H77" s="40"/>
      <c r="I77" s="17"/>
    </row>
    <row r="78" spans="2:9">
      <c r="B78" s="44"/>
      <c r="C78" s="32"/>
      <c r="D78" s="32"/>
      <c r="E78" s="32"/>
      <c r="F78" s="47"/>
      <c r="G78" s="32"/>
      <c r="H78" s="40"/>
      <c r="I78" s="17"/>
    </row>
    <row r="79" spans="2:9">
      <c r="B79" s="44"/>
      <c r="C79" s="48"/>
      <c r="D79" s="32"/>
      <c r="E79" s="32"/>
      <c r="F79" s="32"/>
      <c r="G79" s="32"/>
      <c r="H79" s="40"/>
      <c r="I79" s="17"/>
    </row>
    <row r="80" spans="2:9">
      <c r="B80" s="4"/>
      <c r="C80" s="32"/>
      <c r="D80" s="32"/>
      <c r="E80" s="32"/>
      <c r="F80" s="32"/>
      <c r="G80" s="32"/>
      <c r="H80" s="32"/>
      <c r="I80" s="17"/>
    </row>
    <row r="81" spans="2:9">
      <c r="B81" s="4"/>
      <c r="C81" s="32"/>
      <c r="D81" s="32"/>
      <c r="E81" s="32"/>
      <c r="F81" s="32"/>
      <c r="G81" s="32"/>
      <c r="H81" s="32"/>
      <c r="I81" s="17"/>
    </row>
    <row r="82" spans="2:9">
      <c r="B82" s="4"/>
      <c r="C82" s="32"/>
      <c r="D82" s="32"/>
      <c r="E82" s="32"/>
      <c r="F82" s="32"/>
      <c r="G82" s="32"/>
      <c r="H82" s="32"/>
      <c r="I82" s="17"/>
    </row>
    <row r="83" spans="2:9">
      <c r="B83" s="4"/>
      <c r="C83" s="32"/>
      <c r="D83" s="32"/>
      <c r="E83" s="32"/>
      <c r="F83" s="32"/>
      <c r="G83" s="32"/>
      <c r="H83" s="32"/>
      <c r="I83" s="17"/>
    </row>
    <row r="84" spans="2:9">
      <c r="B84" s="4"/>
      <c r="C84" s="32"/>
      <c r="D84" s="32"/>
      <c r="E84" s="32"/>
      <c r="F84" s="32"/>
      <c r="G84" s="32"/>
      <c r="H84" s="32"/>
      <c r="I84" s="17"/>
    </row>
    <row r="85" spans="2:9">
      <c r="B85" s="4"/>
      <c r="C85" s="32"/>
      <c r="D85" s="32"/>
      <c r="E85" s="32"/>
      <c r="F85" s="32"/>
      <c r="G85" s="32"/>
      <c r="H85" s="32"/>
      <c r="I85" s="17"/>
    </row>
    <row r="86" spans="2:9">
      <c r="B86" s="4"/>
      <c r="C86" s="32"/>
      <c r="D86" s="32"/>
      <c r="E86" s="32"/>
      <c r="F86" s="32"/>
      <c r="G86" s="32"/>
      <c r="H86" s="32"/>
      <c r="I86" s="17"/>
    </row>
    <row r="87" spans="2:9">
      <c r="B87" s="4"/>
      <c r="C87" s="32"/>
      <c r="D87" s="32"/>
      <c r="E87" s="32"/>
      <c r="F87" s="32"/>
      <c r="G87" s="32"/>
      <c r="H87" s="32"/>
      <c r="I87" s="17"/>
    </row>
    <row r="88" spans="2:9">
      <c r="B88" s="4"/>
      <c r="C88" s="32"/>
      <c r="D88" s="32"/>
      <c r="E88" s="32"/>
      <c r="F88" s="32"/>
      <c r="G88" s="32"/>
      <c r="H88" s="32"/>
      <c r="I88" s="17"/>
    </row>
    <row r="89" spans="2:9">
      <c r="B89" s="4"/>
      <c r="C89" s="32"/>
      <c r="D89" s="32"/>
      <c r="E89" s="32"/>
      <c r="F89" s="32"/>
      <c r="G89" s="32"/>
      <c r="H89" s="32"/>
      <c r="I89" s="17"/>
    </row>
    <row r="90" spans="2:9">
      <c r="B90" s="4"/>
      <c r="C90" s="32"/>
      <c r="D90" s="32"/>
      <c r="E90" s="32"/>
      <c r="F90" s="32"/>
      <c r="G90" s="32"/>
      <c r="H90" s="32"/>
      <c r="I90" s="17"/>
    </row>
    <row r="91" spans="2:9">
      <c r="B91" s="4"/>
      <c r="C91" s="32"/>
      <c r="D91" s="32"/>
      <c r="E91" s="32"/>
      <c r="F91" s="32"/>
      <c r="G91" s="32"/>
      <c r="H91" s="32"/>
      <c r="I91" s="17"/>
    </row>
    <row r="92" spans="2:9">
      <c r="B92" s="4"/>
      <c r="C92" s="32"/>
      <c r="D92" s="32"/>
      <c r="E92" s="32"/>
      <c r="F92" s="32"/>
      <c r="G92" s="32"/>
      <c r="H92" s="32"/>
      <c r="I92" s="17"/>
    </row>
    <row r="93" spans="2:9">
      <c r="B93" s="4"/>
      <c r="C93" s="32"/>
      <c r="D93" s="32"/>
      <c r="E93" s="32"/>
      <c r="F93" s="32"/>
      <c r="G93" s="32"/>
      <c r="H93" s="32"/>
      <c r="I93" s="17"/>
    </row>
    <row r="94" spans="2:9">
      <c r="B94" s="4"/>
      <c r="C94" s="32"/>
      <c r="D94" s="32"/>
      <c r="E94" s="32"/>
      <c r="F94" s="32"/>
      <c r="G94" s="32"/>
      <c r="H94" s="32"/>
      <c r="I94" s="17"/>
    </row>
    <row r="95" spans="2:9">
      <c r="B95" s="4"/>
      <c r="C95" s="32"/>
      <c r="D95" s="32"/>
      <c r="E95" s="32"/>
      <c r="F95" s="32"/>
      <c r="G95" s="32"/>
      <c r="H95" s="32"/>
      <c r="I95" s="17"/>
    </row>
    <row r="96" spans="2:9">
      <c r="B96" s="4"/>
      <c r="C96" s="32"/>
      <c r="D96" s="32"/>
      <c r="E96" s="32"/>
      <c r="F96" s="32"/>
      <c r="G96" s="32"/>
      <c r="H96" s="32"/>
      <c r="I96" s="17"/>
    </row>
    <row r="97" spans="2:9">
      <c r="B97" s="4"/>
      <c r="C97" s="32"/>
      <c r="D97" s="32"/>
      <c r="E97" s="32"/>
      <c r="F97" s="32"/>
      <c r="G97" s="32"/>
      <c r="H97" s="32"/>
      <c r="I97" s="17"/>
    </row>
    <row r="98" spans="2:9">
      <c r="B98" s="4"/>
      <c r="C98" s="32"/>
      <c r="D98" s="32"/>
      <c r="E98" s="32"/>
      <c r="F98" s="32"/>
      <c r="G98" s="32"/>
      <c r="H98" s="32"/>
      <c r="I98" s="17"/>
    </row>
    <row r="99" spans="2:9">
      <c r="B99" s="4"/>
      <c r="C99" s="32"/>
      <c r="D99" s="32"/>
      <c r="E99" s="32"/>
      <c r="F99" s="32"/>
      <c r="G99" s="32"/>
      <c r="H99" s="32"/>
      <c r="I99" s="17"/>
    </row>
    <row r="100" spans="2:9">
      <c r="B100" s="4"/>
      <c r="C100" s="32"/>
      <c r="D100" s="32"/>
      <c r="E100" s="32"/>
      <c r="F100" s="32"/>
      <c r="G100" s="32"/>
      <c r="H100" s="32"/>
      <c r="I100" s="17"/>
    </row>
    <row r="101" spans="2:9">
      <c r="B101" s="4"/>
      <c r="C101" s="32"/>
      <c r="D101" s="32"/>
      <c r="E101" s="32"/>
      <c r="F101" s="32"/>
      <c r="G101" s="32"/>
      <c r="H101" s="32"/>
      <c r="I101" s="17"/>
    </row>
    <row r="102" spans="2:9">
      <c r="B102" s="4"/>
      <c r="C102" s="32"/>
      <c r="D102" s="32"/>
      <c r="E102" s="32"/>
      <c r="F102" s="32"/>
      <c r="G102" s="32"/>
      <c r="H102" s="32"/>
      <c r="I102" s="17"/>
    </row>
    <row r="103" spans="2:9">
      <c r="B103" s="4"/>
      <c r="C103" s="32"/>
      <c r="D103" s="32"/>
      <c r="E103" s="32"/>
      <c r="F103" s="32"/>
      <c r="G103" s="32"/>
      <c r="H103" s="32"/>
      <c r="I103" s="17"/>
    </row>
    <row r="104" spans="2:9">
      <c r="C104" s="17"/>
      <c r="D104" s="17"/>
      <c r="E104" s="17"/>
      <c r="F104" s="17"/>
      <c r="G104" s="17"/>
      <c r="H104" s="17"/>
      <c r="I104" s="17"/>
    </row>
    <row r="105" spans="2:9">
      <c r="C105" s="17"/>
      <c r="D105" s="17"/>
      <c r="E105" s="17"/>
      <c r="F105" s="17"/>
      <c r="G105" s="17"/>
      <c r="H105" s="17"/>
      <c r="I105" s="17"/>
    </row>
    <row r="106" spans="2:9">
      <c r="C106" s="17"/>
      <c r="D106" s="17"/>
      <c r="E106" s="17"/>
      <c r="F106" s="17"/>
      <c r="G106" s="17"/>
      <c r="H106" s="17"/>
      <c r="I106" s="17"/>
    </row>
    <row r="107" spans="2:9">
      <c r="C107" s="17"/>
      <c r="D107" s="17"/>
      <c r="E107" s="17"/>
      <c r="F107" s="17"/>
      <c r="G107" s="17"/>
      <c r="H107" s="17"/>
      <c r="I107" s="17"/>
    </row>
    <row r="108" spans="2:9">
      <c r="C108" s="17"/>
      <c r="D108" s="17"/>
      <c r="E108" s="17"/>
      <c r="F108" s="17"/>
      <c r="G108" s="17"/>
      <c r="H108" s="17"/>
      <c r="I108" s="17"/>
    </row>
    <row r="109" spans="2:9">
      <c r="C109" s="17"/>
      <c r="D109" s="17"/>
      <c r="E109" s="17"/>
      <c r="F109" s="17"/>
      <c r="G109" s="17"/>
      <c r="H109" s="17"/>
      <c r="I109" s="17"/>
    </row>
    <row r="110" spans="2:9">
      <c r="C110" s="17"/>
      <c r="D110" s="17"/>
      <c r="E110" s="17"/>
      <c r="F110" s="17"/>
      <c r="G110" s="17"/>
      <c r="H110" s="17"/>
      <c r="I110" s="17"/>
    </row>
    <row r="111" spans="2:9">
      <c r="C111" s="17"/>
      <c r="D111" s="17"/>
      <c r="E111" s="17"/>
      <c r="F111" s="17"/>
      <c r="G111" s="17"/>
      <c r="H111" s="17"/>
      <c r="I111" s="17"/>
    </row>
    <row r="112" spans="2:9">
      <c r="C112" s="17"/>
      <c r="D112" s="17"/>
      <c r="E112" s="17"/>
      <c r="F112" s="17"/>
      <c r="G112" s="17"/>
      <c r="H112" s="17"/>
      <c r="I112" s="17"/>
    </row>
    <row r="113" spans="3:9">
      <c r="C113" s="17"/>
      <c r="D113" s="17"/>
      <c r="E113" s="17"/>
      <c r="F113" s="17"/>
      <c r="G113" s="17"/>
      <c r="H113" s="17"/>
      <c r="I113" s="17"/>
    </row>
    <row r="114" spans="3:9">
      <c r="C114" s="17"/>
      <c r="D114" s="17"/>
      <c r="E114" s="17"/>
      <c r="F114" s="17"/>
      <c r="G114" s="17"/>
      <c r="H114" s="17"/>
      <c r="I114" s="17"/>
    </row>
    <row r="115" spans="3:9">
      <c r="C115" s="17"/>
      <c r="D115" s="17"/>
      <c r="E115" s="17"/>
      <c r="F115" s="17"/>
      <c r="G115" s="17"/>
      <c r="H115" s="17"/>
      <c r="I115" s="17"/>
    </row>
    <row r="116" spans="3:9">
      <c r="C116" s="17"/>
      <c r="D116" s="17"/>
      <c r="E116" s="17"/>
      <c r="F116" s="17"/>
      <c r="G116" s="17"/>
      <c r="H116" s="17"/>
      <c r="I116" s="17"/>
    </row>
    <row r="117" spans="3:9">
      <c r="C117" s="17"/>
      <c r="D117" s="17"/>
      <c r="E117" s="17"/>
      <c r="F117" s="17"/>
      <c r="G117" s="17"/>
      <c r="H117" s="17"/>
      <c r="I117" s="17"/>
    </row>
    <row r="118" spans="3:9">
      <c r="C118" s="17"/>
      <c r="D118" s="17"/>
      <c r="E118" s="17"/>
      <c r="F118" s="17"/>
      <c r="G118" s="17"/>
      <c r="H118" s="17"/>
      <c r="I118" s="17"/>
    </row>
    <row r="119" spans="3:9">
      <c r="C119" s="17"/>
      <c r="D119" s="17"/>
      <c r="E119" s="17"/>
      <c r="F119" s="17"/>
      <c r="G119" s="17"/>
      <c r="H119" s="17"/>
      <c r="I119" s="17"/>
    </row>
    <row r="120" spans="3:9">
      <c r="C120" s="17"/>
      <c r="D120" s="17"/>
      <c r="E120" s="17"/>
      <c r="F120" s="17"/>
      <c r="G120" s="17"/>
      <c r="H120" s="17"/>
      <c r="I120" s="17"/>
    </row>
    <row r="121" spans="3:9">
      <c r="C121" s="17"/>
      <c r="D121" s="17"/>
      <c r="E121" s="17"/>
      <c r="F121" s="17"/>
      <c r="G121" s="17"/>
      <c r="H121" s="17"/>
      <c r="I121" s="17"/>
    </row>
    <row r="122" spans="3:9">
      <c r="C122" s="17"/>
      <c r="D122" s="17"/>
      <c r="E122" s="17"/>
      <c r="F122" s="17"/>
      <c r="G122" s="17"/>
      <c r="H122" s="17"/>
      <c r="I122" s="17"/>
    </row>
    <row r="123" spans="3:9">
      <c r="C123" s="17"/>
      <c r="D123" s="17"/>
      <c r="E123" s="17"/>
      <c r="F123" s="17"/>
      <c r="G123" s="17"/>
      <c r="H123" s="17"/>
      <c r="I123" s="17"/>
    </row>
    <row r="124" spans="3:9">
      <c r="C124" s="17"/>
      <c r="D124" s="17"/>
      <c r="E124" s="17"/>
      <c r="F124" s="17"/>
      <c r="G124" s="17"/>
      <c r="H124" s="17"/>
      <c r="I124" s="17"/>
    </row>
    <row r="125" spans="3:9">
      <c r="C125" s="17"/>
      <c r="D125" s="17"/>
      <c r="E125" s="17"/>
      <c r="F125" s="17"/>
      <c r="G125" s="17"/>
      <c r="H125" s="17"/>
      <c r="I125" s="17"/>
    </row>
    <row r="126" spans="3:9">
      <c r="C126" s="17"/>
      <c r="D126" s="17"/>
      <c r="E126" s="17"/>
      <c r="F126" s="17"/>
      <c r="G126" s="17"/>
      <c r="H126" s="17"/>
      <c r="I126" s="17"/>
    </row>
    <row r="127" spans="3:9">
      <c r="C127" s="17"/>
      <c r="D127" s="17"/>
      <c r="E127" s="17"/>
      <c r="F127" s="17"/>
      <c r="G127" s="17"/>
      <c r="H127" s="17"/>
      <c r="I127" s="17"/>
    </row>
    <row r="128" spans="3:9">
      <c r="C128" s="17"/>
      <c r="D128" s="17"/>
      <c r="E128" s="17"/>
      <c r="F128" s="17"/>
      <c r="G128" s="17"/>
      <c r="H128" s="17"/>
      <c r="I128" s="17"/>
    </row>
    <row r="129" spans="3:9">
      <c r="C129" s="17"/>
      <c r="D129" s="17"/>
      <c r="E129" s="17"/>
      <c r="F129" s="17"/>
      <c r="G129" s="17"/>
      <c r="H129" s="17"/>
      <c r="I129" s="17"/>
    </row>
    <row r="130" spans="3:9">
      <c r="C130" s="17"/>
      <c r="D130" s="17"/>
      <c r="E130" s="17"/>
      <c r="F130" s="17"/>
      <c r="G130" s="17"/>
      <c r="H130" s="17"/>
      <c r="I130" s="17"/>
    </row>
    <row r="131" spans="3:9">
      <c r="C131" s="17"/>
      <c r="D131" s="17"/>
      <c r="E131" s="17"/>
      <c r="F131" s="17"/>
      <c r="G131" s="17"/>
      <c r="H131" s="17"/>
      <c r="I131" s="17"/>
    </row>
    <row r="132" spans="3:9">
      <c r="C132" s="17"/>
      <c r="D132" s="17"/>
      <c r="E132" s="17"/>
      <c r="F132" s="17"/>
      <c r="G132" s="17"/>
      <c r="H132" s="17"/>
      <c r="I132" s="17"/>
    </row>
    <row r="133" spans="3:9">
      <c r="C133" s="17"/>
      <c r="D133" s="17"/>
      <c r="E133" s="17"/>
      <c r="F133" s="17"/>
      <c r="G133" s="17"/>
      <c r="H133" s="17"/>
      <c r="I133" s="17"/>
    </row>
    <row r="134" spans="3:9">
      <c r="C134" s="17"/>
      <c r="D134" s="17"/>
      <c r="E134" s="17"/>
      <c r="F134" s="17"/>
      <c r="G134" s="17"/>
      <c r="H134" s="17"/>
      <c r="I134" s="17"/>
    </row>
    <row r="135" spans="3:9">
      <c r="C135" s="17"/>
      <c r="D135" s="17"/>
      <c r="E135" s="17"/>
      <c r="F135" s="17"/>
      <c r="G135" s="17"/>
      <c r="H135" s="17"/>
      <c r="I135" s="17"/>
    </row>
    <row r="136" spans="3:9">
      <c r="C136" s="17"/>
      <c r="D136" s="17"/>
      <c r="E136" s="17"/>
      <c r="F136" s="17"/>
      <c r="G136" s="17"/>
      <c r="H136" s="17"/>
      <c r="I136" s="17"/>
    </row>
    <row r="137" spans="3:9">
      <c r="C137" s="17"/>
      <c r="D137" s="17"/>
      <c r="E137" s="17"/>
      <c r="F137" s="17"/>
      <c r="G137" s="17"/>
      <c r="H137" s="17"/>
      <c r="I137" s="17"/>
    </row>
    <row r="138" spans="3:9">
      <c r="C138" s="17"/>
      <c r="D138" s="17"/>
      <c r="E138" s="17"/>
      <c r="F138" s="17"/>
      <c r="G138" s="17"/>
      <c r="H138" s="17"/>
      <c r="I138" s="17"/>
    </row>
    <row r="139" spans="3:9">
      <c r="C139" s="17"/>
      <c r="D139" s="17"/>
      <c r="E139" s="17"/>
      <c r="F139" s="17"/>
      <c r="G139" s="17"/>
      <c r="H139" s="17"/>
      <c r="I139" s="17"/>
    </row>
    <row r="140" spans="3:9">
      <c r="C140" s="17"/>
      <c r="D140" s="17"/>
      <c r="E140" s="17"/>
      <c r="F140" s="17"/>
      <c r="G140" s="17"/>
      <c r="H140" s="17"/>
      <c r="I140" s="17"/>
    </row>
    <row r="141" spans="3:9">
      <c r="C141" s="17"/>
      <c r="D141" s="17"/>
      <c r="E141" s="17"/>
      <c r="F141" s="17"/>
      <c r="G141" s="17"/>
      <c r="H141" s="17"/>
      <c r="I141" s="17"/>
    </row>
    <row r="142" spans="3:9">
      <c r="C142" s="17"/>
      <c r="D142" s="17"/>
      <c r="E142" s="17"/>
      <c r="F142" s="17"/>
      <c r="G142" s="17"/>
      <c r="H142" s="17"/>
      <c r="I142" s="17"/>
    </row>
    <row r="143" spans="3:9">
      <c r="C143" s="17"/>
      <c r="D143" s="17"/>
      <c r="E143" s="17"/>
      <c r="F143" s="17"/>
      <c r="G143" s="17"/>
      <c r="H143" s="17"/>
      <c r="I143" s="17"/>
    </row>
    <row r="144" spans="3:9">
      <c r="C144" s="17"/>
      <c r="D144" s="17"/>
      <c r="E144" s="17"/>
      <c r="F144" s="17"/>
      <c r="G144" s="17"/>
      <c r="H144" s="17"/>
      <c r="I144" s="17"/>
    </row>
    <row r="145" spans="3:9">
      <c r="C145" s="17"/>
      <c r="D145" s="17"/>
      <c r="E145" s="17"/>
      <c r="F145" s="17"/>
      <c r="G145" s="17"/>
      <c r="H145" s="17"/>
      <c r="I145" s="17"/>
    </row>
    <row r="146" spans="3:9">
      <c r="C146" s="17"/>
      <c r="D146" s="17"/>
      <c r="E146" s="17"/>
      <c r="F146" s="17"/>
      <c r="G146" s="17"/>
      <c r="H146" s="17"/>
      <c r="I146" s="17"/>
    </row>
    <row r="147" spans="3:9">
      <c r="C147" s="17"/>
      <c r="D147" s="17"/>
      <c r="E147" s="17"/>
      <c r="F147" s="17"/>
      <c r="G147" s="17"/>
      <c r="H147" s="17"/>
      <c r="I147" s="17"/>
    </row>
    <row r="148" spans="3:9">
      <c r="C148" s="17"/>
      <c r="D148" s="17"/>
      <c r="E148" s="17"/>
      <c r="F148" s="17"/>
      <c r="G148" s="17"/>
      <c r="H148" s="17"/>
      <c r="I148" s="17"/>
    </row>
    <row r="149" spans="3:9">
      <c r="C149" s="17"/>
      <c r="D149" s="17"/>
      <c r="E149" s="17"/>
      <c r="F149" s="17"/>
      <c r="G149" s="17"/>
      <c r="H149" s="17"/>
      <c r="I149" s="17"/>
    </row>
    <row r="150" spans="3:9">
      <c r="C150" s="17"/>
      <c r="D150" s="17"/>
      <c r="E150" s="17"/>
      <c r="F150" s="17"/>
      <c r="G150" s="17"/>
      <c r="H150" s="17"/>
      <c r="I150" s="17"/>
    </row>
    <row r="151" spans="3:9">
      <c r="C151" s="17"/>
      <c r="D151" s="17"/>
      <c r="E151" s="17"/>
      <c r="F151" s="17"/>
      <c r="G151" s="17"/>
      <c r="H151" s="17"/>
      <c r="I151" s="17"/>
    </row>
    <row r="152" spans="3:9">
      <c r="C152" s="17"/>
      <c r="D152" s="17"/>
      <c r="E152" s="17"/>
      <c r="F152" s="17"/>
      <c r="G152" s="17"/>
      <c r="H152" s="17"/>
      <c r="I152" s="17"/>
    </row>
    <row r="153" spans="3:9">
      <c r="C153" s="17"/>
      <c r="D153" s="17"/>
      <c r="E153" s="17"/>
      <c r="F153" s="17"/>
      <c r="G153" s="17"/>
      <c r="H153" s="17"/>
      <c r="I153" s="17"/>
    </row>
    <row r="154" spans="3:9">
      <c r="C154" s="17"/>
      <c r="D154" s="17"/>
      <c r="E154" s="17"/>
      <c r="F154" s="17"/>
      <c r="G154" s="17"/>
      <c r="H154" s="17"/>
      <c r="I154" s="17"/>
    </row>
    <row r="155" spans="3:9">
      <c r="C155" s="17"/>
      <c r="D155" s="17"/>
      <c r="E155" s="17"/>
      <c r="F155" s="17"/>
      <c r="G155" s="17"/>
      <c r="H155" s="17"/>
      <c r="I155" s="17"/>
    </row>
  </sheetData>
  <sheetProtection sheet="1" objects="1" scenarios="1"/>
  <phoneticPr fontId="3" type="noConversion"/>
  <pageMargins left="0.78740157499999996" right="0.78740157499999996" top="0.984251969" bottom="0.984251969" header="0.4921259845" footer="0.4921259845"/>
  <pageSetup paperSize="9" scale="83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Cotisations</vt:lpstr>
      <vt:lpstr>Coût total</vt:lpstr>
      <vt:lpstr>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J.C.O.</dc:creator>
  <cp:lastModifiedBy>Jean-Claude</cp:lastModifiedBy>
  <cp:lastPrinted>2015-02-17T02:33:44Z</cp:lastPrinted>
  <dcterms:created xsi:type="dcterms:W3CDTF">1999-06-05T09:56:27Z</dcterms:created>
  <dcterms:modified xsi:type="dcterms:W3CDTF">2015-03-03T03:16:01Z</dcterms:modified>
</cp:coreProperties>
</file>